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515"/>
  <workbookPr checkCompatibility="1" autoCompressPictures="0"/>
  <bookViews>
    <workbookView xWindow="0" yWindow="0" windowWidth="25600" windowHeight="16060" firstSheet="2" activeTab="5"/>
  </bookViews>
  <sheets>
    <sheet name="Summary Sheet" sheetId="1" r:id="rId1"/>
    <sheet name="Infra -Financial Forecasts" sheetId="6" r:id="rId2"/>
    <sheet name="Administrative Fund 20-21" sheetId="4" r:id="rId3"/>
    <sheet name="Infrastructure Fund 20-21" sheetId="5" r:id="rId4"/>
    <sheet name="Administrative Fund 21-22" sheetId="7" r:id="rId5"/>
    <sheet name="Infrastructure Fund 21-22" sheetId="8" r:id="rId6"/>
  </sheets>
  <definedNames>
    <definedName name="_xlnm.Print_Area" localSheetId="1">'Infra -Financial Forecasts'!$A$1:$W$31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6" i="8" l="1"/>
  <c r="E6" i="8"/>
  <c r="G47" i="7"/>
  <c r="B52" i="7"/>
  <c r="G31" i="8"/>
  <c r="F31" i="8"/>
  <c r="F47" i="7"/>
  <c r="H31" i="8"/>
  <c r="E31" i="8"/>
  <c r="C6" i="8"/>
  <c r="E47" i="7"/>
  <c r="D9" i="7"/>
  <c r="C6" i="7"/>
  <c r="C7" i="7"/>
  <c r="C9" i="7"/>
  <c r="H7" i="1"/>
  <c r="I7" i="1"/>
  <c r="G30" i="5"/>
  <c r="B35" i="5"/>
  <c r="V26" i="6"/>
  <c r="H16" i="1"/>
  <c r="J16" i="1"/>
  <c r="L16" i="1"/>
  <c r="C6" i="4"/>
  <c r="C7" i="4"/>
  <c r="C9" i="4"/>
  <c r="O29" i="6"/>
  <c r="N29" i="6"/>
  <c r="G49" i="4"/>
  <c r="M29" i="6"/>
  <c r="J15" i="1"/>
  <c r="J14" i="1"/>
  <c r="J13" i="1"/>
  <c r="J12" i="1"/>
  <c r="J11" i="1"/>
  <c r="J10" i="1"/>
  <c r="P26" i="6"/>
  <c r="H10" i="1"/>
  <c r="L10" i="1"/>
  <c r="Q26" i="6"/>
  <c r="H11" i="1"/>
  <c r="L11" i="1"/>
  <c r="R26" i="6"/>
  <c r="H12" i="1"/>
  <c r="L12" i="1"/>
  <c r="S26" i="6"/>
  <c r="H13" i="1"/>
  <c r="L13" i="1"/>
  <c r="T26" i="6"/>
  <c r="H14" i="1"/>
  <c r="L14" i="1"/>
  <c r="U26" i="6"/>
  <c r="H15" i="1"/>
  <c r="L15" i="1"/>
  <c r="J9" i="1"/>
  <c r="J7" i="1"/>
  <c r="J8" i="1"/>
  <c r="O26" i="6"/>
  <c r="H9" i="1"/>
  <c r="N26" i="6"/>
  <c r="H8" i="1"/>
  <c r="M26" i="6"/>
  <c r="W25" i="6"/>
  <c r="W24" i="6"/>
  <c r="W23" i="6"/>
  <c r="W20" i="6"/>
  <c r="W16" i="6"/>
  <c r="W13" i="6"/>
  <c r="W12" i="6"/>
  <c r="W11" i="6"/>
  <c r="W10" i="6"/>
  <c r="W8" i="6"/>
  <c r="W7" i="6"/>
  <c r="W6" i="6"/>
  <c r="W5" i="6"/>
  <c r="W4" i="6"/>
  <c r="W3" i="6"/>
  <c r="W26" i="6"/>
  <c r="W27" i="6"/>
  <c r="W28" i="6"/>
  <c r="W29" i="6"/>
  <c r="W30" i="6"/>
  <c r="V28" i="6"/>
  <c r="V30" i="6"/>
  <c r="U28" i="6"/>
  <c r="U30" i="6"/>
  <c r="T28" i="6"/>
  <c r="T30" i="6"/>
  <c r="S28" i="6"/>
  <c r="S30" i="6"/>
  <c r="R28" i="6"/>
  <c r="R30" i="6"/>
  <c r="Q28" i="6"/>
  <c r="Q30" i="6"/>
  <c r="P28" i="6"/>
  <c r="P30" i="6"/>
  <c r="O28" i="6"/>
  <c r="O30" i="6"/>
  <c r="N28" i="6"/>
  <c r="N30" i="6"/>
  <c r="M28" i="6"/>
  <c r="M30" i="6"/>
  <c r="W21" i="6"/>
  <c r="W19" i="6"/>
  <c r="W18" i="6"/>
  <c r="W17" i="6"/>
  <c r="W15" i="6"/>
  <c r="W14" i="6"/>
  <c r="W9" i="6"/>
  <c r="F9" i="4"/>
  <c r="B54" i="4"/>
  <c r="H30" i="5"/>
  <c r="C6" i="5"/>
  <c r="F30" i="5"/>
  <c r="E30" i="5"/>
  <c r="E49" i="4"/>
  <c r="F49" i="4"/>
  <c r="D8" i="1"/>
  <c r="D9" i="1"/>
  <c r="D10" i="1"/>
  <c r="D11" i="1"/>
  <c r="D12" i="1"/>
  <c r="D13" i="1"/>
  <c r="D14" i="1"/>
  <c r="D15" i="1"/>
  <c r="D16" i="1"/>
  <c r="D7" i="1"/>
  <c r="E37" i="1"/>
  <c r="D37" i="1"/>
  <c r="C37" i="1"/>
  <c r="L8" i="1"/>
  <c r="L9" i="1"/>
  <c r="L7" i="1"/>
  <c r="M7" i="1"/>
  <c r="C8" i="1"/>
  <c r="M8" i="1"/>
  <c r="C9" i="1"/>
  <c r="M9" i="1"/>
  <c r="C10" i="1"/>
  <c r="M10" i="1"/>
  <c r="C11" i="1"/>
  <c r="M11" i="1"/>
  <c r="C12" i="1"/>
  <c r="M12" i="1"/>
  <c r="C13" i="1"/>
  <c r="M13" i="1"/>
  <c r="C14" i="1"/>
  <c r="M14" i="1"/>
  <c r="C15" i="1"/>
  <c r="M15" i="1"/>
  <c r="C16" i="1"/>
  <c r="M16" i="1"/>
</calcChain>
</file>

<file path=xl/comments1.xml><?xml version="1.0" encoding="utf-8"?>
<comments xmlns="http://schemas.openxmlformats.org/spreadsheetml/2006/main">
  <authors>
    <author>Hatch Ltd</author>
  </authors>
  <commentList>
    <comment ref="I6" authorId="0">
      <text>
        <r>
          <rPr>
            <sz val="9"/>
            <color indexed="81"/>
            <rFont val="Tahoma"/>
            <family val="2"/>
          </rPr>
          <t xml:space="preserve">
Contribution made out of Admin fund </t>
        </r>
      </text>
    </comment>
  </commentList>
</comments>
</file>

<file path=xl/sharedStrings.xml><?xml version="1.0" encoding="utf-8"?>
<sst xmlns="http://schemas.openxmlformats.org/spreadsheetml/2006/main" count="546" uniqueCount="330">
  <si>
    <t>Year</t>
  </si>
  <si>
    <t>Period</t>
  </si>
  <si>
    <t>Opening Balance</t>
  </si>
  <si>
    <t>Explanatory Notes</t>
  </si>
  <si>
    <t>A</t>
  </si>
  <si>
    <t>B</t>
  </si>
  <si>
    <t>C</t>
  </si>
  <si>
    <t>D</t>
  </si>
  <si>
    <t>E</t>
  </si>
  <si>
    <t>F</t>
  </si>
  <si>
    <t>G</t>
  </si>
  <si>
    <t>Closing Balance</t>
  </si>
  <si>
    <t>Note E</t>
  </si>
  <si>
    <t>Note F</t>
  </si>
  <si>
    <t>H</t>
  </si>
  <si>
    <t>Note G</t>
  </si>
  <si>
    <t>Note H</t>
  </si>
  <si>
    <t>I</t>
  </si>
  <si>
    <t>Unplanned / Emergency Expenditure</t>
  </si>
  <si>
    <t>Note I</t>
  </si>
  <si>
    <t>Note J</t>
  </si>
  <si>
    <t>May be a contingency allowance but total generally not known until end of the year</t>
  </si>
  <si>
    <t>Note A</t>
  </si>
  <si>
    <t>Note B</t>
  </si>
  <si>
    <t>Note C</t>
  </si>
  <si>
    <t>Note D</t>
  </si>
  <si>
    <t>J</t>
  </si>
  <si>
    <t>Line No.</t>
  </si>
  <si>
    <t>Location &amp; Item</t>
  </si>
  <si>
    <t>Sub-Element</t>
  </si>
  <si>
    <t>Work Description</t>
  </si>
  <si>
    <t>Quantity</t>
  </si>
  <si>
    <t>Year next Due</t>
  </si>
  <si>
    <t xml:space="preserve">Year 2 </t>
  </si>
  <si>
    <t>Guttering</t>
  </si>
  <si>
    <t>Down pipes</t>
  </si>
  <si>
    <t>Fences</t>
  </si>
  <si>
    <t>Grounds &amp; Gardening</t>
  </si>
  <si>
    <t xml:space="preserve">Annual contribution to repair / replace down pipes. </t>
  </si>
  <si>
    <t>20Y</t>
  </si>
  <si>
    <t>5Y</t>
  </si>
  <si>
    <t>10Y</t>
  </si>
  <si>
    <t>3Y</t>
  </si>
  <si>
    <t>Repay Unit owners</t>
  </si>
  <si>
    <t>Comments on column I or E</t>
  </si>
  <si>
    <t>Pest Control</t>
  </si>
  <si>
    <t>Administration Fund Income  for year</t>
  </si>
  <si>
    <t xml:space="preserve">Year 1  </t>
  </si>
  <si>
    <t xml:space="preserve">Year 3  </t>
  </si>
  <si>
    <t xml:space="preserve">Year 4  </t>
  </si>
  <si>
    <t xml:space="preserve">Year 5  </t>
  </si>
  <si>
    <t xml:space="preserve">Year 6  </t>
  </si>
  <si>
    <t xml:space="preserve">Year 7  </t>
  </si>
  <si>
    <t xml:space="preserve">Year 8  </t>
  </si>
  <si>
    <t xml:space="preserve">Year 9 </t>
  </si>
  <si>
    <t>Roads</t>
  </si>
  <si>
    <t xml:space="preserve">Lot entitlement </t>
  </si>
  <si>
    <t>Total entitlement</t>
  </si>
  <si>
    <t>$ per lot</t>
  </si>
  <si>
    <t>Total</t>
  </si>
  <si>
    <t>Owner</t>
  </si>
  <si>
    <t>Closing balance</t>
  </si>
  <si>
    <t>Last Resort</t>
  </si>
  <si>
    <t>Disabled Toilets</t>
  </si>
  <si>
    <t>Camp Kitchen</t>
  </si>
  <si>
    <t>finish to certification</t>
  </si>
  <si>
    <t>Solar panels</t>
  </si>
  <si>
    <t xml:space="preserve">Camp Kitchen </t>
  </si>
  <si>
    <t>Internal</t>
  </si>
  <si>
    <t>External</t>
  </si>
  <si>
    <t>Pigs, Dogs etc</t>
  </si>
  <si>
    <t>Mail Boxes</t>
  </si>
  <si>
    <t>Repair as required, paint etc</t>
  </si>
  <si>
    <t>Fencing</t>
  </si>
  <si>
    <t>Replace</t>
  </si>
  <si>
    <t>Repair</t>
  </si>
  <si>
    <t>Comments updated at December 2019</t>
  </si>
  <si>
    <t>Share holder</t>
  </si>
  <si>
    <t>Ongoing Maint Work</t>
  </si>
  <si>
    <t>10y</t>
  </si>
  <si>
    <t>Camp Kitchen, Last Resort</t>
  </si>
  <si>
    <t>5y</t>
  </si>
  <si>
    <t>10KM</t>
  </si>
  <si>
    <t>Total Predicted Expenditure over next      10  years</t>
  </si>
  <si>
    <t xml:space="preserve"> -   10 YEAR BUDGET FORECAST</t>
  </si>
  <si>
    <t>The total Gross amount of contributions expected to be received from 78 share holders</t>
  </si>
  <si>
    <t>No budget provision exists. Suggest we allow $100 per year to meet storm damage repair and Protection Zones in maintenance not covered by insurance</t>
  </si>
  <si>
    <t>Year 10</t>
  </si>
  <si>
    <t>Storm and Fire protection</t>
  </si>
  <si>
    <t>Requirement of DA but will also require maintenance over time</t>
  </si>
  <si>
    <t>Camp Kitchen, Machinery Shed and Last Resort</t>
  </si>
  <si>
    <t>Camp Kitchen/Last Resort/Machinery Shed</t>
  </si>
  <si>
    <t>Electricals</t>
  </si>
  <si>
    <t>3.8KM</t>
  </si>
  <si>
    <t>Est. Life Remaining at May 2020</t>
  </si>
  <si>
    <t>Maintain and review need for improvements</t>
  </si>
  <si>
    <t>10 Acres</t>
  </si>
  <si>
    <t>20 yr</t>
  </si>
  <si>
    <t xml:space="preserve">Two tractors, two slashers, two Fire Strikers, </t>
  </si>
  <si>
    <t>Barrier, Traps  or baits</t>
  </si>
  <si>
    <t>Annual contribution towards maintenance or replacement</t>
  </si>
  <si>
    <t>tanks</t>
  </si>
  <si>
    <t>Slashing of Common areas</t>
  </si>
  <si>
    <t>Costs for this is usually part of the Working contribution</t>
  </si>
  <si>
    <t>Subtotals</t>
  </si>
  <si>
    <t>Wayne and Jenny Skinner</t>
  </si>
  <si>
    <t>Mark and Lexie</t>
  </si>
  <si>
    <t>Expected Total Contributions from Goolawah Coop Members</t>
  </si>
  <si>
    <t>Expected Total Contributions from Members</t>
  </si>
  <si>
    <t>Administrative income for the year</t>
  </si>
  <si>
    <t xml:space="preserve">Machinery </t>
  </si>
  <si>
    <t>Costs for Maintenance, oil, desiel, tyres, motor repairs, slasher repairs, Fire equipment for machinery eg. Water tanks</t>
  </si>
  <si>
    <t xml:space="preserve">Ensure fire protection is in working order, ensure roof does not leak. </t>
  </si>
  <si>
    <t>lights</t>
  </si>
  <si>
    <t>External Road Build</t>
  </si>
  <si>
    <t>Nevertire and Illa Langi road</t>
  </si>
  <si>
    <t>Design, Construct and seal</t>
  </si>
  <si>
    <t>Nevertire to be constructed to Council DA requirements, Illa Langi to be All Weather road</t>
  </si>
  <si>
    <t xml:space="preserve">Annual contribution to replace fences </t>
  </si>
  <si>
    <t>Maintain/Restore fence when broken or animals enter</t>
  </si>
  <si>
    <t>Administrative Fund expenses</t>
  </si>
  <si>
    <t>Admin Fund Expendenture</t>
  </si>
  <si>
    <t>Contingency Expenses !0% per year</t>
  </si>
  <si>
    <t>Provisional Contributions - Work Levies</t>
  </si>
  <si>
    <t>Road Levies</t>
  </si>
  <si>
    <t>Contribution for Roads through Levies.  This is expected to alter once the Council takes over the maintenance of the roads when they are contructred to the Council specification.</t>
  </si>
  <si>
    <t>Additional income generated by way of work levies.</t>
  </si>
  <si>
    <t>Work Levies</t>
  </si>
  <si>
    <t xml:space="preserve">Admin fund expenditure </t>
  </si>
  <si>
    <t>The amount spent on items such as Rates, Insurances, Tractors etc</t>
  </si>
  <si>
    <t>Yearly issue, Admin Fund</t>
  </si>
  <si>
    <t>Fund</t>
  </si>
  <si>
    <t>Infrastructure/Sinking</t>
  </si>
  <si>
    <t>Annual contribution for replacement or Total failure</t>
  </si>
  <si>
    <t>Annual Contribution to Seal potential storm water entry points.  Ensure Fire pump is in good order and water supply available.  Maintain Fire Protection Zone around CK.</t>
  </si>
  <si>
    <t>Annual Contirbution to complete last resort.  Annual contribution to fund possible future leaks arising from severe storms.  Ensure Fire Protection Zone and equipment is per DA specification.</t>
  </si>
  <si>
    <t>Administration</t>
  </si>
  <si>
    <t>Annual Contribution for replacement, upgrading</t>
  </si>
  <si>
    <t>If Council does not accept responsibility for this then this cost will need to be added to the infrastructure fund.</t>
  </si>
  <si>
    <t>Annual contribution to Replace lights</t>
  </si>
  <si>
    <t>Annual contribution to replace at end of life or unsafe.</t>
  </si>
  <si>
    <t>Annual contribution to replace guttering at end of life</t>
  </si>
  <si>
    <t>Annual contribution to replace at end of life or additions</t>
  </si>
  <si>
    <t>Annual Contribution to repair / replace Toilets to DA requirements and when end of life.</t>
  </si>
  <si>
    <t>Contingency</t>
  </si>
  <si>
    <t>Members</t>
  </si>
  <si>
    <t>Membership</t>
  </si>
  <si>
    <t>Road</t>
  </si>
  <si>
    <t xml:space="preserve">Work </t>
  </si>
  <si>
    <t>Total collected</t>
  </si>
  <si>
    <t>0% increase each year -  Membership $625 and Road Levy $500.  Work Levy $180.  Total  for 78 Members = $101,790</t>
  </si>
  <si>
    <t>Item</t>
  </si>
  <si>
    <t>Actual</t>
  </si>
  <si>
    <t>Infrastructure Fund expenditure for year</t>
  </si>
  <si>
    <t>Total Infrastructure FUND &amp; ADMIN expenditure year by year</t>
  </si>
  <si>
    <t>Doors, Internal and External walls, Kitchen etc</t>
  </si>
  <si>
    <t>Continued maintenanced of Fire Zones and Trails</t>
  </si>
  <si>
    <t>Maintenance, repairs and supply of goods, eg. Tea, Coffee, plates, electricals, etc</t>
  </si>
  <si>
    <t>Job ID</t>
  </si>
  <si>
    <t>Description</t>
  </si>
  <si>
    <t>APZ</t>
  </si>
  <si>
    <t>Fire Management APZ Maintenance (Annual - DA requirement)</t>
  </si>
  <si>
    <t>CAF</t>
  </si>
  <si>
    <t>Cemetery Application Fees (Project)</t>
  </si>
  <si>
    <t>CKM</t>
  </si>
  <si>
    <t>Camp Kitchen maintenance (Annual)</t>
  </si>
  <si>
    <t>Budget 2020 - 2021</t>
  </si>
  <si>
    <t>Work Claims out of Budget items</t>
  </si>
  <si>
    <t>FS 2</t>
  </si>
  <si>
    <t>Review to close</t>
  </si>
  <si>
    <t>INS</t>
  </si>
  <si>
    <t>Insurance</t>
  </si>
  <si>
    <t>Annual insurance</t>
  </si>
  <si>
    <t>LCM</t>
  </si>
  <si>
    <t>Land Care Maintenance (Annual)</t>
  </si>
  <si>
    <t>LR</t>
  </si>
  <si>
    <t>DA Road Fund (DA Project)</t>
  </si>
  <si>
    <t>MAS</t>
  </si>
  <si>
    <t>Mobile Artist Stage (Project)</t>
  </si>
  <si>
    <t>RATES</t>
  </si>
  <si>
    <t>Rates Annual</t>
  </si>
  <si>
    <t>RM</t>
  </si>
  <si>
    <t>Road Maintenance Internal and external (Annual)</t>
  </si>
  <si>
    <t>Notes</t>
  </si>
  <si>
    <t>_SCC</t>
  </si>
  <si>
    <t>TM</t>
  </si>
  <si>
    <t>Tractor and Machinery maintenance</t>
  </si>
  <si>
    <t>Council Rates</t>
  </si>
  <si>
    <t>All boundary fencing</t>
  </si>
  <si>
    <t>Nevertire road upgrade stage 1</t>
  </si>
  <si>
    <t>Budget         2019 - 2020</t>
  </si>
  <si>
    <t>Note:  Some projects are over multiple years but have been rolled into the 2019-20 year</t>
  </si>
  <si>
    <t>Totals of Infrastructure fund Expenses only</t>
  </si>
  <si>
    <t>Budget                               2019 - 2020</t>
  </si>
  <si>
    <t>Budget                  2020 - 2021</t>
  </si>
  <si>
    <t>Fire Prevention and maintenance</t>
  </si>
  <si>
    <t>sinking fund for future replacement</t>
  </si>
  <si>
    <t>Number of Shares</t>
  </si>
  <si>
    <t>Infrastructure Levy per Share</t>
  </si>
  <si>
    <t>Maintain Nevertireuntil Council accepts</t>
  </si>
  <si>
    <t>Annual contribution to grade and repair Internal roads, Illa Langi and pot holes</t>
  </si>
  <si>
    <t>Surplus or Deficit from 2019-20</t>
  </si>
  <si>
    <t>Surplus or Deficit not included</t>
  </si>
  <si>
    <t>Camp Kitchen and Machinery shed</t>
  </si>
  <si>
    <t>Administrative Fund</t>
  </si>
  <si>
    <t>Income</t>
  </si>
  <si>
    <t>Expense</t>
  </si>
  <si>
    <t>Expenses</t>
  </si>
  <si>
    <t>Membership Levy</t>
  </si>
  <si>
    <t>ML</t>
  </si>
  <si>
    <t>Road Levy</t>
  </si>
  <si>
    <t>RL</t>
  </si>
  <si>
    <t>Interest from Bank</t>
  </si>
  <si>
    <t>Total Admin income</t>
  </si>
  <si>
    <t>Banking and Admin Fees</t>
  </si>
  <si>
    <t>Miscellaneous</t>
  </si>
  <si>
    <t>Contingency on non-Road items</t>
  </si>
  <si>
    <t>Accumulated Amount</t>
  </si>
  <si>
    <t>Camp Kitchen upgrade/replace/repair</t>
  </si>
  <si>
    <t>Fencing replacement Goolawah boundary</t>
  </si>
  <si>
    <t>Tractor and Machinery replacement</t>
  </si>
  <si>
    <t>Water pipes, tanks, replace/repair</t>
  </si>
  <si>
    <t>Common Water pipes, tanks</t>
  </si>
  <si>
    <t>Common Dams</t>
  </si>
  <si>
    <t>Costs to fully replace common property water pipes, connections and tanks</t>
  </si>
  <si>
    <t>Costs to repair all Common property dams</t>
  </si>
  <si>
    <t>Within Budget this year but overbudget for next 3 years</t>
  </si>
  <si>
    <t>Last Resort upgrade or repair</t>
  </si>
  <si>
    <t>sinking fund for future end of life or upgrade</t>
  </si>
  <si>
    <t>Vismay membership</t>
  </si>
  <si>
    <t>Fire Striker #2 (Project)</t>
  </si>
  <si>
    <t>Adjusted but may need to be higher, or additional funds to be transferred from the Infrastructure fund.</t>
  </si>
  <si>
    <t>Share Capital transfer/return</t>
  </si>
  <si>
    <t>Funded from Road fund</t>
  </si>
  <si>
    <t>Funded from Road Fund</t>
  </si>
  <si>
    <t>Not included</t>
  </si>
  <si>
    <t>DA Legal expenses</t>
  </si>
  <si>
    <t>Funds available 253466.59 at 14 May 2020, with $20K transferred to Legal</t>
  </si>
  <si>
    <t>Not transferred to 20-21</t>
  </si>
  <si>
    <t>01 Jul 21 -30 Jun 22</t>
  </si>
  <si>
    <t>01 Jul 22 -30 Jun 23</t>
  </si>
  <si>
    <t>01 Jul 23 -30 Jun 24</t>
  </si>
  <si>
    <t>01 Jul 24 -30 Jun 25</t>
  </si>
  <si>
    <t>01 Jul 25 -30 Jun 26</t>
  </si>
  <si>
    <t>01 Jul 26 -30 Jun 27</t>
  </si>
  <si>
    <t>01 Jul 28 -30 Jun 29</t>
  </si>
  <si>
    <t>01 Jul 29 -30 Jun 30</t>
  </si>
  <si>
    <t>01 Jul 20 -30 Jun 21</t>
  </si>
  <si>
    <t>01 Jul 27 -30 Jun 28</t>
  </si>
  <si>
    <t>CK</t>
  </si>
  <si>
    <t>WL</t>
  </si>
  <si>
    <t>Work Levy</t>
  </si>
  <si>
    <t>Levy</t>
  </si>
  <si>
    <t>Admin plus Work Levy per Share</t>
  </si>
  <si>
    <t>Note: Admin Levy and Work Ley remain the same for this finanacial year</t>
  </si>
  <si>
    <t>LRM</t>
  </si>
  <si>
    <t>DA Camp Kitchen Disabled Toilets Project</t>
  </si>
  <si>
    <t>DA Legal Project</t>
  </si>
  <si>
    <t>DA CK construction</t>
  </si>
  <si>
    <t>LR Construction</t>
  </si>
  <si>
    <t>Last Resort Sinking costs</t>
  </si>
  <si>
    <t>Tractor and Machinery Sinking costs</t>
  </si>
  <si>
    <t>DM</t>
  </si>
  <si>
    <t>WM</t>
  </si>
  <si>
    <t>Dam repair sinking</t>
  </si>
  <si>
    <t>Water infrastructure sinking</t>
  </si>
  <si>
    <t>DA Last Resort (Project)</t>
  </si>
  <si>
    <t>CKT</t>
  </si>
  <si>
    <t>DA LS</t>
  </si>
  <si>
    <t>DA ROAD</t>
  </si>
  <si>
    <t>DA SE</t>
  </si>
  <si>
    <t>DA Supervising Engineer (Project)</t>
  </si>
  <si>
    <t>Fence NB</t>
  </si>
  <si>
    <t>Fencing repairs Goolawah</t>
  </si>
  <si>
    <t>To be reviewed if feasible.</t>
  </si>
  <si>
    <t>Trees, Soil, Pest control.</t>
  </si>
  <si>
    <t>MAS Project</t>
  </si>
  <si>
    <t>Council Rates, Crown enclosure permit</t>
  </si>
  <si>
    <t>Fuel and Oil, Slasher, Tractor and Striker repairs</t>
  </si>
  <si>
    <t>DA Supervising Engineer costs</t>
  </si>
  <si>
    <t>To fund Supervising Engineer Funded from Road Fund</t>
  </si>
  <si>
    <t>FENCE</t>
  </si>
  <si>
    <t>CW</t>
  </si>
  <si>
    <t>CD</t>
  </si>
  <si>
    <t>DA ROADS</t>
  </si>
  <si>
    <t>CK/LR</t>
  </si>
  <si>
    <t>The amount remaining in the Infrastructure fund at the end of each year (30 Jul) to be carried forward to following year</t>
  </si>
  <si>
    <t>Infrastructure Fund  committment for year</t>
  </si>
  <si>
    <t>The amount the members have agreed to spend on infrastructure projects</t>
  </si>
  <si>
    <t>Amounts committed to existing infrastructure projects</t>
  </si>
  <si>
    <t>Amount committed to infrastructure expenditure</t>
  </si>
  <si>
    <t>The amount held in the Infrastructure Fund at the beginning of each year (year starts 01 Jul - ends 30 Jun) ie carried over from the previous year (updated amount from 30 Jun 2020)</t>
  </si>
  <si>
    <t>The amount committed on replacement or repair of items such as buildings, machinery or fencing.  This includes the funds set aside for the Nevertire road upgrade.</t>
  </si>
  <si>
    <t>Infrastructure Fund (Sinking fund for future repair, replacement and upgrades)</t>
  </si>
  <si>
    <t>Note:  Some projects are over multiple years but have been rolled into the 2020-21 year</t>
  </si>
  <si>
    <t>Note.  The levy is calculated by dividing the total of all expected sinking amounts minus the accumulated road levy of $254630 by the number of shares.</t>
  </si>
  <si>
    <t>ABF</t>
  </si>
  <si>
    <t>Budget                2021-2022</t>
  </si>
  <si>
    <t>DA Traffic Consultants</t>
  </si>
  <si>
    <t>DA Traffic</t>
  </si>
  <si>
    <t>Budget         2021 - 2022</t>
  </si>
  <si>
    <t>Budget Responsibility</t>
  </si>
  <si>
    <t>Craig S</t>
  </si>
  <si>
    <t>Craig</t>
  </si>
  <si>
    <t>Wayne</t>
  </si>
  <si>
    <t>Adam</t>
  </si>
  <si>
    <t>Kevin</t>
  </si>
  <si>
    <t>Directors</t>
  </si>
  <si>
    <t>Secretary</t>
  </si>
  <si>
    <t>Callum</t>
  </si>
  <si>
    <t>ADMIN</t>
  </si>
  <si>
    <t>Used for unbudgetted amounts or where overspending is approved.</t>
  </si>
  <si>
    <t>Closed</t>
  </si>
  <si>
    <t>CONS</t>
  </si>
  <si>
    <t>Consumables</t>
  </si>
  <si>
    <t>Project - budget carry over</t>
  </si>
  <si>
    <t>Project - Funded from Road Fund, budget carry over</t>
  </si>
  <si>
    <t>To allow for claims to ensure levies meet expenses</t>
  </si>
  <si>
    <t>Banking Fees and Admin costs</t>
  </si>
  <si>
    <t>drawn from Contingency in 20/21</t>
  </si>
  <si>
    <t>Changed insurers and end dates of insurance</t>
  </si>
  <si>
    <t>Funded from Road fund.$2500 in trust</t>
  </si>
  <si>
    <t>Funded from Road fund. $3850 in Trust.</t>
  </si>
  <si>
    <t>Membership plus Work Levy per Share</t>
  </si>
  <si>
    <t>Surplus or Deficit</t>
  </si>
  <si>
    <t>Surplus due to limited Road maintenance and Work claims not included at this stage</t>
  </si>
  <si>
    <t>Note:  Some projects are over multiple years but have been rolled into the 2021-22 year</t>
  </si>
  <si>
    <t>Note: The Infrastructure levy</t>
  </si>
  <si>
    <t>Accumulated Amount/ remaining budget</t>
  </si>
  <si>
    <t>Funds available after transferred to DA projects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</si>
</sst>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;[Red]\-&quot;$&quot;#,##0"/>
    <numFmt numFmtId="44" formatCode="_-&quot;$&quot;* #,##0.00_-;\-&quot;$&quot;* #,##0.00_-;_-&quot;$&quot;* &quot;-&quot;??_-;_-@_-"/>
    <numFmt numFmtId="164" formatCode="&quot;$&quot;#,##0"/>
    <numFmt numFmtId="165" formatCode="&quot;$&quot;#,##0.00"/>
  </numFmts>
  <fonts count="28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0"/>
      <color indexed="8"/>
      <name val="Calibri"/>
      <family val="2"/>
    </font>
    <font>
      <b/>
      <sz val="12"/>
      <color indexed="8"/>
      <name val="Calibri"/>
      <family val="2"/>
    </font>
    <font>
      <b/>
      <sz val="14"/>
      <color indexed="8"/>
      <name val="Calibri"/>
      <family val="2"/>
    </font>
    <font>
      <b/>
      <sz val="16"/>
      <color indexed="8"/>
      <name val="Calibri"/>
      <family val="2"/>
    </font>
    <font>
      <sz val="10"/>
      <color indexed="8"/>
      <name val="Calibri"/>
      <family val="2"/>
    </font>
    <font>
      <sz val="8"/>
      <name val="Calibri"/>
      <family val="2"/>
    </font>
    <font>
      <sz val="11"/>
      <color indexed="8"/>
      <name val="Calibri"/>
      <family val="2"/>
    </font>
    <font>
      <sz val="9"/>
      <color indexed="81"/>
      <name val="Tahoma"/>
      <family val="2"/>
    </font>
    <font>
      <sz val="14"/>
      <color indexed="8"/>
      <name val="Calibri"/>
    </font>
    <font>
      <sz val="14"/>
      <color theme="1"/>
      <name val="Calibri"/>
    </font>
    <font>
      <sz val="14"/>
      <name val="Calibri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Calibri"/>
      <scheme val="minor"/>
    </font>
    <font>
      <sz val="8"/>
      <name val="Calibri"/>
      <family val="2"/>
      <scheme val="minor"/>
    </font>
    <font>
      <b/>
      <sz val="14"/>
      <color theme="1"/>
      <name val="Calibri"/>
      <scheme val="minor"/>
    </font>
    <font>
      <sz val="18"/>
      <color theme="1"/>
      <name val="Calibri"/>
      <scheme val="minor"/>
    </font>
    <font>
      <b/>
      <sz val="18"/>
      <color theme="1"/>
      <name val="Calibri"/>
      <scheme val="minor"/>
    </font>
    <font>
      <b/>
      <sz val="18"/>
      <color rgb="FF000000"/>
      <name val="Calibri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Calibri"/>
      <scheme val="minor"/>
    </font>
    <font>
      <b/>
      <sz val="11"/>
      <color rgb="FF000000"/>
      <name val="Calibri"/>
      <scheme val="minor"/>
    </font>
    <font>
      <b/>
      <sz val="18"/>
      <color indexed="8"/>
      <name val="Calibri"/>
    </font>
    <font>
      <sz val="18"/>
      <color indexed="8"/>
      <name val="Calibri"/>
    </font>
    <font>
      <sz val="12"/>
      <color rgb="FF9C0006"/>
      <name val="Calibri"/>
      <family val="2"/>
      <scheme val="minor"/>
    </font>
    <font>
      <sz val="12"/>
      <name val="Calibri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7CE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41">
    <xf numFmtId="0" fontId="0" fillId="0" borderId="0"/>
    <xf numFmtId="44" fontId="8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6" fillId="13" borderId="0" applyNumberFormat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142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64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64" fontId="0" fillId="0" borderId="1" xfId="0" applyNumberFormat="1" applyBorder="1" applyAlignment="1">
      <alignment horizontal="left" vertical="center" wrapText="1"/>
    </xf>
    <xf numFmtId="164" fontId="1" fillId="0" borderId="1" xfId="0" applyNumberFormat="1" applyFont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0" fillId="0" borderId="0" xfId="0" applyFill="1" applyBorder="1"/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44" fontId="0" fillId="0" borderId="1" xfId="1" applyFont="1" applyBorder="1"/>
    <xf numFmtId="44" fontId="0" fillId="10" borderId="1" xfId="1" applyFont="1" applyFill="1" applyBorder="1"/>
    <xf numFmtId="44" fontId="0" fillId="10" borderId="1" xfId="0" applyNumberFormat="1" applyFill="1" applyBorder="1"/>
    <xf numFmtId="0" fontId="0" fillId="11" borderId="1" xfId="0" applyFill="1" applyBorder="1"/>
    <xf numFmtId="44" fontId="0" fillId="12" borderId="1" xfId="0" applyNumberFormat="1" applyFill="1" applyBorder="1"/>
    <xf numFmtId="44" fontId="0" fillId="0" borderId="0" xfId="0" applyNumberFormat="1"/>
    <xf numFmtId="164" fontId="0" fillId="0" borderId="0" xfId="0" applyNumberFormat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6" fontId="11" fillId="0" borderId="1" xfId="0" applyNumberFormat="1" applyFont="1" applyFill="1" applyBorder="1" applyAlignment="1">
      <alignment horizontal="left" vertical="center" wrapText="1"/>
    </xf>
    <xf numFmtId="164" fontId="11" fillId="0" borderId="1" xfId="0" applyNumberFormat="1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11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164" fontId="4" fillId="10" borderId="1" xfId="0" applyNumberFormat="1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164" fontId="4" fillId="10" borderId="2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6" fontId="4" fillId="10" borderId="1" xfId="0" applyNumberFormat="1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left" vertical="center" wrapText="1"/>
    </xf>
    <xf numFmtId="164" fontId="4" fillId="6" borderId="1" xfId="0" applyNumberFormat="1" applyFont="1" applyFill="1" applyBorder="1" applyAlignment="1">
      <alignment horizontal="left" vertical="center" wrapText="1"/>
    </xf>
    <xf numFmtId="6" fontId="4" fillId="6" borderId="1" xfId="0" applyNumberFormat="1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left" vertical="center" wrapText="1"/>
    </xf>
    <xf numFmtId="164" fontId="11" fillId="2" borderId="5" xfId="0" applyNumberFormat="1" applyFont="1" applyFill="1" applyBorder="1" applyAlignment="1">
      <alignment horizontal="left" vertical="center" wrapText="1"/>
    </xf>
    <xf numFmtId="164" fontId="11" fillId="2" borderId="6" xfId="0" applyNumberFormat="1" applyFont="1" applyFill="1" applyBorder="1" applyAlignment="1">
      <alignment horizontal="left" vertical="center" wrapText="1"/>
    </xf>
    <xf numFmtId="164" fontId="11" fillId="2" borderId="12" xfId="0" applyNumberFormat="1" applyFont="1" applyFill="1" applyBorder="1" applyAlignment="1">
      <alignment horizontal="left" vertical="center" wrapText="1"/>
    </xf>
    <xf numFmtId="6" fontId="0" fillId="0" borderId="1" xfId="0" applyNumberFormat="1" applyBorder="1"/>
    <xf numFmtId="165" fontId="0" fillId="0" borderId="0" xfId="0" applyNumberFormat="1"/>
    <xf numFmtId="6" fontId="0" fillId="11" borderId="1" xfId="0" applyNumberFormat="1" applyFill="1" applyBorder="1"/>
    <xf numFmtId="0" fontId="0" fillId="0" borderId="0" xfId="0" applyAlignment="1">
      <alignment wrapText="1"/>
    </xf>
    <xf numFmtId="0" fontId="17" fillId="0" borderId="0" xfId="0" applyFont="1" applyAlignment="1">
      <alignment wrapText="1"/>
    </xf>
    <xf numFmtId="0" fontId="0" fillId="11" borderId="0" xfId="0" applyFill="1"/>
    <xf numFmtId="0" fontId="0" fillId="11" borderId="0" xfId="0" applyFill="1" applyAlignment="1">
      <alignment wrapText="1"/>
    </xf>
    <xf numFmtId="0" fontId="17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11" borderId="1" xfId="0" applyFill="1" applyBorder="1" applyAlignment="1">
      <alignment wrapText="1"/>
    </xf>
    <xf numFmtId="0" fontId="15" fillId="0" borderId="1" xfId="0" applyFont="1" applyBorder="1"/>
    <xf numFmtId="0" fontId="15" fillId="0" borderId="1" xfId="0" applyFont="1" applyBorder="1" applyAlignment="1">
      <alignment wrapText="1"/>
    </xf>
    <xf numFmtId="3" fontId="0" fillId="11" borderId="1" xfId="0" applyNumberFormat="1" applyFill="1" applyBorder="1"/>
    <xf numFmtId="4" fontId="0" fillId="11" borderId="1" xfId="0" applyNumberFormat="1" applyFill="1" applyBorder="1" applyAlignment="1">
      <alignment wrapText="1"/>
    </xf>
    <xf numFmtId="0" fontId="17" fillId="0" borderId="0" xfId="0" applyFont="1"/>
    <xf numFmtId="0" fontId="18" fillId="0" borderId="0" xfId="0" applyFont="1"/>
    <xf numFmtId="0" fontId="19" fillId="0" borderId="0" xfId="0" applyFont="1"/>
    <xf numFmtId="0" fontId="21" fillId="0" borderId="0" xfId="0" applyFont="1" applyAlignment="1">
      <alignment wrapText="1"/>
    </xf>
    <xf numFmtId="0" fontId="22" fillId="0" borderId="1" xfId="0" applyFont="1" applyBorder="1" applyAlignment="1">
      <alignment wrapText="1"/>
    </xf>
    <xf numFmtId="0" fontId="21" fillId="0" borderId="3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15" fillId="0" borderId="0" xfId="0" applyFont="1" applyAlignment="1">
      <alignment wrapText="1"/>
    </xf>
    <xf numFmtId="0" fontId="20" fillId="0" borderId="1" xfId="0" applyFont="1" applyBorder="1"/>
    <xf numFmtId="0" fontId="23" fillId="0" borderId="1" xfId="0" applyFont="1" applyBorder="1" applyAlignment="1">
      <alignment wrapText="1"/>
    </xf>
    <xf numFmtId="165" fontId="0" fillId="0" borderId="0" xfId="0" applyNumberFormat="1" applyAlignment="1">
      <alignment wrapText="1"/>
    </xf>
    <xf numFmtId="6" fontId="0" fillId="0" borderId="0" xfId="0" applyNumberFormat="1"/>
    <xf numFmtId="6" fontId="0" fillId="0" borderId="1" xfId="0" applyNumberFormat="1" applyBorder="1" applyAlignment="1">
      <alignment wrapText="1"/>
    </xf>
    <xf numFmtId="0" fontId="10" fillId="11" borderId="2" xfId="0" applyFont="1" applyFill="1" applyBorder="1" applyAlignment="1">
      <alignment vertical="center" wrapText="1"/>
    </xf>
    <xf numFmtId="0" fontId="11" fillId="11" borderId="1" xfId="0" applyFont="1" applyFill="1" applyBorder="1" applyAlignment="1">
      <alignment horizontal="left" vertical="center" wrapText="1"/>
    </xf>
    <xf numFmtId="0" fontId="11" fillId="11" borderId="2" xfId="0" applyFont="1" applyFill="1" applyBorder="1" applyAlignment="1">
      <alignment vertical="center" wrapText="1"/>
    </xf>
    <xf numFmtId="164" fontId="11" fillId="11" borderId="2" xfId="0" applyNumberFormat="1" applyFont="1" applyFill="1" applyBorder="1" applyAlignment="1">
      <alignment vertical="center" wrapText="1"/>
    </xf>
    <xf numFmtId="164" fontId="11" fillId="11" borderId="1" xfId="0" applyNumberFormat="1" applyFont="1" applyFill="1" applyBorder="1" applyAlignment="1">
      <alignment horizontal="left" vertical="center" wrapText="1"/>
    </xf>
    <xf numFmtId="0" fontId="0" fillId="11" borderId="1" xfId="0" applyFill="1" applyBorder="1" applyAlignment="1">
      <alignment horizontal="left" vertical="center" wrapText="1"/>
    </xf>
    <xf numFmtId="0" fontId="4" fillId="11" borderId="1" xfId="0" applyFont="1" applyFill="1" applyBorder="1" applyAlignment="1">
      <alignment horizontal="left" vertical="center" wrapText="1"/>
    </xf>
    <xf numFmtId="6" fontId="4" fillId="11" borderId="1" xfId="0" applyNumberFormat="1" applyFont="1" applyFill="1" applyBorder="1" applyAlignment="1">
      <alignment horizontal="left" vertical="center" wrapText="1"/>
    </xf>
    <xf numFmtId="0" fontId="4" fillId="11" borderId="1" xfId="0" applyFont="1" applyFill="1" applyBorder="1" applyAlignment="1">
      <alignment horizontal="right" vertical="center" wrapText="1"/>
    </xf>
    <xf numFmtId="6" fontId="11" fillId="11" borderId="1" xfId="0" applyNumberFormat="1" applyFont="1" applyFill="1" applyBorder="1" applyAlignment="1">
      <alignment horizontal="left" vertical="center" wrapText="1"/>
    </xf>
    <xf numFmtId="6" fontId="10" fillId="11" borderId="1" xfId="0" applyNumberFormat="1" applyFont="1" applyFill="1" applyBorder="1" applyAlignment="1">
      <alignment horizontal="left" vertical="center" wrapText="1"/>
    </xf>
    <xf numFmtId="164" fontId="11" fillId="11" borderId="0" xfId="0" applyNumberFormat="1" applyFont="1" applyFill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10" fillId="4" borderId="2" xfId="0" applyFont="1" applyFill="1" applyBorder="1" applyAlignment="1">
      <alignment horizontal="left" vertical="center" wrapText="1"/>
    </xf>
    <xf numFmtId="0" fontId="10" fillId="2" borderId="13" xfId="0" applyFont="1" applyFill="1" applyBorder="1" applyAlignment="1">
      <alignment horizontal="left" vertical="center" wrapText="1"/>
    </xf>
    <xf numFmtId="0" fontId="24" fillId="3" borderId="1" xfId="0" applyFont="1" applyFill="1" applyBorder="1" applyAlignment="1">
      <alignment horizontal="left" vertical="center" wrapText="1"/>
    </xf>
    <xf numFmtId="0" fontId="24" fillId="3" borderId="1" xfId="0" applyNumberFormat="1" applyFont="1" applyFill="1" applyBorder="1" applyAlignment="1">
      <alignment horizontal="left" vertical="center" wrapText="1"/>
    </xf>
    <xf numFmtId="164" fontId="24" fillId="3" borderId="1" xfId="0" applyNumberFormat="1" applyFont="1" applyFill="1" applyBorder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6" fontId="0" fillId="0" borderId="0" xfId="0" applyNumberFormat="1" applyBorder="1" applyAlignment="1">
      <alignment wrapText="1"/>
    </xf>
    <xf numFmtId="165" fontId="0" fillId="0" borderId="1" xfId="0" applyNumberFormat="1" applyBorder="1"/>
    <xf numFmtId="165" fontId="17" fillId="0" borderId="1" xfId="0" applyNumberFormat="1" applyFont="1" applyBorder="1" applyAlignment="1">
      <alignment wrapText="1"/>
    </xf>
    <xf numFmtId="165" fontId="0" fillId="0" borderId="1" xfId="0" applyNumberFormat="1" applyBorder="1" applyAlignment="1">
      <alignment wrapText="1"/>
    </xf>
    <xf numFmtId="165" fontId="15" fillId="0" borderId="1" xfId="0" applyNumberFormat="1" applyFont="1" applyBorder="1"/>
    <xf numFmtId="4" fontId="0" fillId="0" borderId="1" xfId="0" applyNumberFormat="1" applyBorder="1" applyAlignment="1">
      <alignment wrapText="1"/>
    </xf>
    <xf numFmtId="4" fontId="0" fillId="0" borderId="1" xfId="0" applyNumberFormat="1" applyBorder="1"/>
    <xf numFmtId="4" fontId="0" fillId="11" borderId="1" xfId="0" applyNumberFormat="1" applyFill="1" applyBorder="1"/>
    <xf numFmtId="165" fontId="15" fillId="0" borderId="0" xfId="0" applyNumberFormat="1" applyFont="1" applyAlignment="1">
      <alignment wrapText="1"/>
    </xf>
    <xf numFmtId="0" fontId="27" fillId="13" borderId="1" xfId="108" applyFont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right"/>
    </xf>
    <xf numFmtId="4" fontId="0" fillId="11" borderId="0" xfId="0" applyNumberFormat="1" applyFill="1" applyBorder="1"/>
    <xf numFmtId="0" fontId="0" fillId="14" borderId="1" xfId="0" applyFill="1" applyBorder="1"/>
    <xf numFmtId="0" fontId="0" fillId="14" borderId="1" xfId="0" applyFill="1" applyBorder="1" applyAlignment="1">
      <alignment wrapText="1"/>
    </xf>
    <xf numFmtId="4" fontId="0" fillId="14" borderId="1" xfId="0" applyNumberFormat="1" applyFill="1" applyBorder="1"/>
    <xf numFmtId="0" fontId="0" fillId="15" borderId="1" xfId="0" applyFill="1" applyBorder="1"/>
    <xf numFmtId="0" fontId="0" fillId="15" borderId="1" xfId="0" applyFill="1" applyBorder="1" applyAlignment="1">
      <alignment wrapText="1"/>
    </xf>
    <xf numFmtId="4" fontId="0" fillId="15" borderId="1" xfId="0" applyNumberFormat="1" applyFill="1" applyBorder="1"/>
    <xf numFmtId="0" fontId="2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165" fontId="15" fillId="0" borderId="1" xfId="0" applyNumberFormat="1" applyFont="1" applyBorder="1" applyAlignment="1">
      <alignment wrapText="1"/>
    </xf>
  </cellXfs>
  <cellStyles count="141">
    <cellStyle name="Bad" xfId="108" builtinId="27"/>
    <cellStyle name="Currency" xfId="1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Normal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4:P37"/>
  <sheetViews>
    <sheetView zoomScale="80" zoomScaleNormal="80" zoomScalePageLayoutView="80" workbookViewId="0">
      <selection activeCell="H7" sqref="H7"/>
    </sheetView>
  </sheetViews>
  <sheetFormatPr baseColWidth="10" defaultColWidth="8.83203125" defaultRowHeight="14" x14ac:dyDescent="0"/>
  <cols>
    <col min="2" max="2" width="26" customWidth="1"/>
    <col min="3" max="3" width="15.5" customWidth="1"/>
    <col min="4" max="4" width="15.83203125" customWidth="1"/>
    <col min="5" max="5" width="17.1640625" customWidth="1"/>
    <col min="6" max="6" width="20.5" customWidth="1"/>
    <col min="7" max="7" width="18.1640625" customWidth="1"/>
    <col min="8" max="8" width="15.33203125" customWidth="1"/>
    <col min="9" max="9" width="17.33203125" customWidth="1"/>
    <col min="10" max="10" width="19.6640625" customWidth="1"/>
    <col min="11" max="12" width="15.5" customWidth="1"/>
    <col min="13" max="13" width="16.33203125" customWidth="1"/>
    <col min="15" max="16" width="12.33203125" bestFit="1" customWidth="1"/>
  </cols>
  <sheetData>
    <row r="4" spans="1:16" s="5" customFormat="1" ht="33.75" customHeight="1">
      <c r="A4" s="135" t="s">
        <v>84</v>
      </c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</row>
    <row r="5" spans="1:16" ht="70">
      <c r="A5" s="2" t="s">
        <v>0</v>
      </c>
      <c r="B5" s="2" t="s">
        <v>1</v>
      </c>
      <c r="C5" s="25" t="s">
        <v>2</v>
      </c>
      <c r="D5" s="25" t="s">
        <v>108</v>
      </c>
      <c r="E5" s="3" t="s">
        <v>123</v>
      </c>
      <c r="F5" s="3" t="s">
        <v>124</v>
      </c>
      <c r="G5" s="24" t="s">
        <v>46</v>
      </c>
      <c r="H5" s="118" t="s">
        <v>287</v>
      </c>
      <c r="I5" s="118" t="s">
        <v>290</v>
      </c>
      <c r="J5" s="117" t="s">
        <v>121</v>
      </c>
      <c r="K5" s="26" t="s">
        <v>18</v>
      </c>
      <c r="L5" s="26" t="s">
        <v>154</v>
      </c>
      <c r="M5" s="27" t="s">
        <v>61</v>
      </c>
    </row>
    <row r="6" spans="1:16" ht="19.5" customHeight="1">
      <c r="A6" s="4"/>
      <c r="B6" s="4"/>
      <c r="C6" s="3" t="s">
        <v>22</v>
      </c>
      <c r="D6" s="3" t="s">
        <v>23</v>
      </c>
      <c r="E6" s="3" t="s">
        <v>24</v>
      </c>
      <c r="F6" s="3" t="s">
        <v>25</v>
      </c>
      <c r="G6" s="3" t="s">
        <v>12</v>
      </c>
      <c r="H6" s="3" t="s">
        <v>13</v>
      </c>
      <c r="I6" s="3" t="s">
        <v>15</v>
      </c>
      <c r="J6" s="6" t="s">
        <v>16</v>
      </c>
      <c r="K6" s="6" t="s">
        <v>19</v>
      </c>
      <c r="L6" s="6"/>
      <c r="M6" s="3" t="s">
        <v>20</v>
      </c>
    </row>
    <row r="7" spans="1:16">
      <c r="A7" s="11">
        <v>1</v>
      </c>
      <c r="B7" s="11" t="s">
        <v>247</v>
      </c>
      <c r="C7" s="30">
        <v>325402</v>
      </c>
      <c r="D7" s="62">
        <f>E7+F7+G7</f>
        <v>101790</v>
      </c>
      <c r="E7" s="1">
        <v>14040</v>
      </c>
      <c r="F7" s="60">
        <v>39000</v>
      </c>
      <c r="G7" s="60">
        <v>48750</v>
      </c>
      <c r="H7" s="29">
        <f>'Infrastructure Fund 20-21'!G12+'Infrastructure Fund 20-21'!G14+'Infrastructure Fund 20-21'!G19+'Infrastructure Fund 20-21'!G23+'Infrastructure Fund 20-21'!G24+'Infrastructure Fund 20-21'!G26+'Infrastructure Fund 20-21'!G27+'Infrastructure Fund 20-21'!G27</f>
        <v>258000</v>
      </c>
      <c r="I7" s="29">
        <f>'Infrastructure Fund 20-21'!G15+'Infrastructure Fund 20-21'!G16+'Infrastructure Fund 20-21'!G17+'Infrastructure Fund 20-21'!G22</f>
        <v>39607</v>
      </c>
      <c r="J7" s="29">
        <f>'Infra -Financial Forecasts'!M29</f>
        <v>62498.83</v>
      </c>
      <c r="K7" s="1"/>
      <c r="L7" s="30">
        <f>SUM(H7:K7)</f>
        <v>360105.83</v>
      </c>
      <c r="M7" s="32">
        <f>C7+D7-L7</f>
        <v>67086.169999999984</v>
      </c>
      <c r="O7" s="33"/>
      <c r="P7" s="33"/>
    </row>
    <row r="8" spans="1:16">
      <c r="A8" s="11">
        <v>2</v>
      </c>
      <c r="B8" s="11" t="s">
        <v>239</v>
      </c>
      <c r="C8" s="30">
        <f>M7</f>
        <v>67086.169999999984</v>
      </c>
      <c r="D8" s="62">
        <f t="shared" ref="D8:D16" si="0">E8+F8+G8</f>
        <v>101790</v>
      </c>
      <c r="E8" s="1">
        <v>14040</v>
      </c>
      <c r="F8" s="60">
        <v>39000</v>
      </c>
      <c r="G8" s="60">
        <v>48750</v>
      </c>
      <c r="H8" s="29">
        <f>'Infra -Financial Forecasts'!N26</f>
        <v>157800</v>
      </c>
      <c r="I8" s="29">
        <v>0</v>
      </c>
      <c r="J8" s="29">
        <f>'Infra -Financial Forecasts'!N29</f>
        <v>64790</v>
      </c>
      <c r="K8" s="1"/>
      <c r="L8" s="30">
        <f t="shared" ref="L8:L16" si="1">SUM(H8:K8)</f>
        <v>222590</v>
      </c>
      <c r="M8" s="32">
        <f t="shared" ref="M8:M16" si="2">C8+D8-L8</f>
        <v>-53713.830000000016</v>
      </c>
      <c r="P8" s="20"/>
    </row>
    <row r="9" spans="1:16">
      <c r="A9" s="11">
        <v>3</v>
      </c>
      <c r="B9" s="11" t="s">
        <v>240</v>
      </c>
      <c r="C9" s="30">
        <f t="shared" ref="C9:C16" si="3">M8</f>
        <v>-53713.830000000016</v>
      </c>
      <c r="D9" s="62">
        <f t="shared" si="0"/>
        <v>101790</v>
      </c>
      <c r="E9" s="1">
        <v>14040</v>
      </c>
      <c r="F9" s="60">
        <v>39000</v>
      </c>
      <c r="G9" s="60">
        <v>48750</v>
      </c>
      <c r="H9" s="29">
        <f>'Infra -Financial Forecasts'!O26</f>
        <v>157800</v>
      </c>
      <c r="I9" s="29">
        <v>0</v>
      </c>
      <c r="J9" s="29">
        <f>'Infra -Financial Forecasts'!O29</f>
        <v>64790</v>
      </c>
      <c r="K9" s="1"/>
      <c r="L9" s="30">
        <f t="shared" si="1"/>
        <v>222590</v>
      </c>
      <c r="M9" s="32">
        <f t="shared" si="2"/>
        <v>-174513.83000000002</v>
      </c>
    </row>
    <row r="10" spans="1:16">
      <c r="A10" s="11">
        <v>4</v>
      </c>
      <c r="B10" s="11" t="s">
        <v>241</v>
      </c>
      <c r="C10" s="30">
        <f t="shared" si="3"/>
        <v>-174513.83000000002</v>
      </c>
      <c r="D10" s="62">
        <f t="shared" si="0"/>
        <v>101790</v>
      </c>
      <c r="E10" s="1">
        <v>14040</v>
      </c>
      <c r="F10" s="60">
        <v>39000</v>
      </c>
      <c r="G10" s="60">
        <v>48750</v>
      </c>
      <c r="H10" s="29">
        <f>'Infra -Financial Forecasts'!P26</f>
        <v>107800</v>
      </c>
      <c r="I10" s="29">
        <v>0</v>
      </c>
      <c r="J10" s="29">
        <f>'Infra -Financial Forecasts'!P29</f>
        <v>64790</v>
      </c>
      <c r="K10" s="1"/>
      <c r="L10" s="30">
        <f t="shared" si="1"/>
        <v>172590</v>
      </c>
      <c r="M10" s="32">
        <f t="shared" si="2"/>
        <v>-245313.83000000002</v>
      </c>
    </row>
    <row r="11" spans="1:16">
      <c r="A11" s="11">
        <v>5</v>
      </c>
      <c r="B11" s="11" t="s">
        <v>242</v>
      </c>
      <c r="C11" s="30">
        <f t="shared" si="3"/>
        <v>-245313.83000000002</v>
      </c>
      <c r="D11" s="62">
        <f t="shared" si="0"/>
        <v>101790</v>
      </c>
      <c r="E11" s="1">
        <v>14040</v>
      </c>
      <c r="F11" s="60">
        <v>39000</v>
      </c>
      <c r="G11" s="60">
        <v>48750</v>
      </c>
      <c r="H11" s="29">
        <f>'Infra -Financial Forecasts'!Q26</f>
        <v>7800</v>
      </c>
      <c r="I11" s="29">
        <v>0</v>
      </c>
      <c r="J11" s="29">
        <f>'Infra -Financial Forecasts'!Q29</f>
        <v>64790</v>
      </c>
      <c r="K11" s="1"/>
      <c r="L11" s="30">
        <f t="shared" si="1"/>
        <v>72590</v>
      </c>
      <c r="M11" s="32">
        <f t="shared" si="2"/>
        <v>-216113.83000000002</v>
      </c>
    </row>
    <row r="12" spans="1:16">
      <c r="A12" s="11">
        <v>6</v>
      </c>
      <c r="B12" s="99" t="s">
        <v>243</v>
      </c>
      <c r="C12" s="30">
        <f t="shared" si="3"/>
        <v>-216113.83000000002</v>
      </c>
      <c r="D12" s="62">
        <f t="shared" si="0"/>
        <v>101790</v>
      </c>
      <c r="E12" s="1">
        <v>14040</v>
      </c>
      <c r="F12" s="60">
        <v>39000</v>
      </c>
      <c r="G12" s="60">
        <v>48750</v>
      </c>
      <c r="H12" s="29">
        <f>'Infra -Financial Forecasts'!R26</f>
        <v>7800</v>
      </c>
      <c r="I12" s="29">
        <v>0</v>
      </c>
      <c r="J12" s="29">
        <f>'Infra -Financial Forecasts'!R29</f>
        <v>64790</v>
      </c>
      <c r="K12" s="1"/>
      <c r="L12" s="30">
        <f t="shared" si="1"/>
        <v>72590</v>
      </c>
      <c r="M12" s="32">
        <f t="shared" si="2"/>
        <v>-186913.83000000002</v>
      </c>
    </row>
    <row r="13" spans="1:16">
      <c r="A13" s="11">
        <v>7</v>
      </c>
      <c r="B13" s="99" t="s">
        <v>244</v>
      </c>
      <c r="C13" s="30">
        <f t="shared" si="3"/>
        <v>-186913.83000000002</v>
      </c>
      <c r="D13" s="62">
        <f t="shared" si="0"/>
        <v>101790</v>
      </c>
      <c r="E13" s="1">
        <v>14040</v>
      </c>
      <c r="F13" s="60">
        <v>39000</v>
      </c>
      <c r="G13" s="60">
        <v>48750</v>
      </c>
      <c r="H13" s="29">
        <f>'Infra -Financial Forecasts'!S26</f>
        <v>7800</v>
      </c>
      <c r="I13" s="29">
        <v>0</v>
      </c>
      <c r="J13" s="29">
        <f>'Infra -Financial Forecasts'!S29</f>
        <v>64790</v>
      </c>
      <c r="K13" s="1"/>
      <c r="L13" s="30">
        <f t="shared" si="1"/>
        <v>72590</v>
      </c>
      <c r="M13" s="32">
        <f t="shared" si="2"/>
        <v>-157713.83000000002</v>
      </c>
    </row>
    <row r="14" spans="1:16">
      <c r="A14" s="11">
        <v>8</v>
      </c>
      <c r="B14" s="99" t="s">
        <v>248</v>
      </c>
      <c r="C14" s="30">
        <f t="shared" si="3"/>
        <v>-157713.83000000002</v>
      </c>
      <c r="D14" s="62">
        <f t="shared" si="0"/>
        <v>101790</v>
      </c>
      <c r="E14" s="1">
        <v>14040</v>
      </c>
      <c r="F14" s="60">
        <v>39000</v>
      </c>
      <c r="G14" s="60">
        <v>48750</v>
      </c>
      <c r="H14" s="29">
        <f>'Infra -Financial Forecasts'!T26</f>
        <v>7800</v>
      </c>
      <c r="I14" s="29">
        <v>0</v>
      </c>
      <c r="J14" s="29">
        <f>'Infra -Financial Forecasts'!T29</f>
        <v>64790</v>
      </c>
      <c r="K14" s="1"/>
      <c r="L14" s="30">
        <f t="shared" si="1"/>
        <v>72590</v>
      </c>
      <c r="M14" s="32">
        <f t="shared" si="2"/>
        <v>-128513.83000000002</v>
      </c>
    </row>
    <row r="15" spans="1:16">
      <c r="A15" s="11">
        <v>9</v>
      </c>
      <c r="B15" s="99" t="s">
        <v>245</v>
      </c>
      <c r="C15" s="30">
        <f t="shared" si="3"/>
        <v>-128513.83000000002</v>
      </c>
      <c r="D15" s="62">
        <f t="shared" si="0"/>
        <v>101790</v>
      </c>
      <c r="E15" s="1">
        <v>14040</v>
      </c>
      <c r="F15" s="60">
        <v>39000</v>
      </c>
      <c r="G15" s="60">
        <v>48750</v>
      </c>
      <c r="H15" s="29">
        <f>'Infra -Financial Forecasts'!U26</f>
        <v>7800</v>
      </c>
      <c r="I15" s="29">
        <v>0</v>
      </c>
      <c r="J15" s="29">
        <f>'Infra -Financial Forecasts'!U29</f>
        <v>64790</v>
      </c>
      <c r="K15" s="1"/>
      <c r="L15" s="30">
        <f t="shared" si="1"/>
        <v>72590</v>
      </c>
      <c r="M15" s="32">
        <f t="shared" si="2"/>
        <v>-99313.830000000016</v>
      </c>
    </row>
    <row r="16" spans="1:16">
      <c r="A16" s="11">
        <v>10</v>
      </c>
      <c r="B16" s="99" t="s">
        <v>246</v>
      </c>
      <c r="C16" s="30">
        <f t="shared" si="3"/>
        <v>-99313.830000000016</v>
      </c>
      <c r="D16" s="62">
        <f t="shared" si="0"/>
        <v>101790</v>
      </c>
      <c r="E16" s="1">
        <v>14040</v>
      </c>
      <c r="F16" s="60">
        <v>39000</v>
      </c>
      <c r="G16" s="60">
        <v>48750</v>
      </c>
      <c r="H16" s="28">
        <f>'Infra -Financial Forecasts'!V26</f>
        <v>7800</v>
      </c>
      <c r="I16" s="1"/>
      <c r="J16" s="29">
        <f>'Infra -Financial Forecasts'!V29</f>
        <v>64790</v>
      </c>
      <c r="K16" s="1"/>
      <c r="L16" s="30">
        <f t="shared" si="1"/>
        <v>72590</v>
      </c>
      <c r="M16" s="32">
        <f t="shared" si="2"/>
        <v>-70113.830000000016</v>
      </c>
    </row>
    <row r="17" spans="1:13" ht="29.25" customHeight="1">
      <c r="D17" s="8" t="s">
        <v>3</v>
      </c>
    </row>
    <row r="18" spans="1:13" ht="27" customHeight="1">
      <c r="A18" s="9" t="s">
        <v>4</v>
      </c>
      <c r="B18" s="7" t="s">
        <v>2</v>
      </c>
      <c r="C18" s="130" t="s">
        <v>291</v>
      </c>
      <c r="D18" s="131"/>
      <c r="E18" s="131"/>
      <c r="F18" s="131"/>
      <c r="G18" s="131"/>
      <c r="H18" s="131"/>
      <c r="I18" s="131"/>
      <c r="J18" s="131"/>
      <c r="K18" s="131"/>
      <c r="L18" s="131"/>
      <c r="M18" s="132"/>
    </row>
    <row r="19" spans="1:13" ht="36.75" customHeight="1">
      <c r="A19" s="10" t="s">
        <v>5</v>
      </c>
      <c r="B19" s="7" t="s">
        <v>107</v>
      </c>
      <c r="C19" s="130" t="s">
        <v>85</v>
      </c>
      <c r="D19" s="131"/>
      <c r="E19" s="131"/>
      <c r="F19" s="131"/>
      <c r="G19" s="131"/>
      <c r="H19" s="131"/>
      <c r="I19" s="131"/>
      <c r="J19" s="131"/>
      <c r="K19" s="131"/>
      <c r="L19" s="131"/>
      <c r="M19" s="132"/>
    </row>
    <row r="20" spans="1:13" ht="20.25" customHeight="1">
      <c r="A20" s="10" t="s">
        <v>6</v>
      </c>
      <c r="B20" s="7" t="s">
        <v>127</v>
      </c>
      <c r="C20" s="130" t="s">
        <v>126</v>
      </c>
      <c r="D20" s="131"/>
      <c r="E20" s="131"/>
      <c r="F20" s="131"/>
      <c r="G20" s="131"/>
      <c r="H20" s="131"/>
      <c r="I20" s="131"/>
      <c r="J20" s="131"/>
      <c r="K20" s="131"/>
      <c r="L20" s="131"/>
      <c r="M20" s="132"/>
    </row>
    <row r="21" spans="1:13" ht="23.25" customHeight="1">
      <c r="A21" s="10" t="s">
        <v>7</v>
      </c>
      <c r="B21" s="7" t="s">
        <v>124</v>
      </c>
      <c r="C21" s="130" t="s">
        <v>125</v>
      </c>
      <c r="D21" s="131"/>
      <c r="E21" s="131"/>
      <c r="F21" s="131"/>
      <c r="G21" s="131"/>
      <c r="H21" s="131"/>
      <c r="I21" s="131"/>
      <c r="J21" s="131"/>
      <c r="K21" s="131"/>
      <c r="L21" s="131"/>
      <c r="M21" s="132"/>
    </row>
    <row r="22" spans="1:13" ht="35.25" customHeight="1">
      <c r="A22" s="10" t="s">
        <v>8</v>
      </c>
      <c r="B22" s="7" t="s">
        <v>109</v>
      </c>
      <c r="C22" s="130" t="s">
        <v>150</v>
      </c>
      <c r="D22" s="131"/>
      <c r="E22" s="131"/>
      <c r="F22" s="131"/>
      <c r="G22" s="131"/>
      <c r="H22" s="131"/>
      <c r="I22" s="131"/>
      <c r="J22" s="131"/>
      <c r="K22" s="131"/>
      <c r="L22" s="131"/>
      <c r="M22" s="132"/>
    </row>
    <row r="23" spans="1:13" ht="27" customHeight="1">
      <c r="A23" s="10" t="s">
        <v>9</v>
      </c>
      <c r="B23" s="7" t="s">
        <v>153</v>
      </c>
      <c r="C23" s="130" t="s">
        <v>292</v>
      </c>
      <c r="D23" s="131"/>
      <c r="E23" s="131"/>
      <c r="F23" s="131"/>
      <c r="G23" s="131"/>
      <c r="H23" s="131"/>
      <c r="I23" s="131"/>
      <c r="J23" s="131"/>
      <c r="K23" s="131"/>
      <c r="L23" s="131"/>
      <c r="M23" s="132"/>
    </row>
    <row r="24" spans="1:13" ht="51" customHeight="1">
      <c r="A24" s="10" t="s">
        <v>10</v>
      </c>
      <c r="B24" s="7" t="s">
        <v>289</v>
      </c>
      <c r="C24" s="130" t="s">
        <v>288</v>
      </c>
      <c r="D24" s="131"/>
      <c r="E24" s="131"/>
      <c r="F24" s="131"/>
      <c r="G24" s="131"/>
      <c r="H24" s="131"/>
      <c r="I24" s="131"/>
      <c r="J24" s="131"/>
      <c r="K24" s="131"/>
      <c r="L24" s="131"/>
      <c r="M24" s="132"/>
    </row>
    <row r="25" spans="1:13" ht="32.25" customHeight="1">
      <c r="A25" s="10" t="s">
        <v>14</v>
      </c>
      <c r="B25" s="7" t="s">
        <v>128</v>
      </c>
      <c r="C25" s="130" t="s">
        <v>129</v>
      </c>
      <c r="D25" s="131"/>
      <c r="E25" s="131"/>
      <c r="F25" s="131"/>
      <c r="G25" s="131"/>
      <c r="H25" s="131"/>
      <c r="I25" s="131"/>
      <c r="J25" s="131"/>
      <c r="K25" s="131"/>
      <c r="L25" s="131"/>
      <c r="M25" s="132"/>
    </row>
    <row r="26" spans="1:13" ht="36" customHeight="1">
      <c r="A26" s="10" t="s">
        <v>17</v>
      </c>
      <c r="B26" s="3" t="s">
        <v>18</v>
      </c>
      <c r="C26" s="130" t="s">
        <v>21</v>
      </c>
      <c r="D26" s="133"/>
      <c r="E26" s="133"/>
      <c r="F26" s="133"/>
      <c r="G26" s="133"/>
      <c r="H26" s="133"/>
      <c r="I26" s="133"/>
      <c r="J26" s="133"/>
      <c r="K26" s="133"/>
      <c r="L26" s="133"/>
      <c r="M26" s="134"/>
    </row>
    <row r="27" spans="1:13" ht="27.75" customHeight="1">
      <c r="A27" s="10" t="s">
        <v>26</v>
      </c>
      <c r="B27" s="7" t="s">
        <v>11</v>
      </c>
      <c r="C27" s="127" t="s">
        <v>286</v>
      </c>
      <c r="D27" s="128"/>
      <c r="E27" s="128"/>
      <c r="F27" s="128"/>
      <c r="G27" s="128"/>
      <c r="H27" s="128"/>
      <c r="I27" s="128"/>
      <c r="J27" s="128"/>
      <c r="K27" s="128"/>
      <c r="L27" s="128"/>
      <c r="M27" s="129"/>
    </row>
    <row r="33" spans="2:5" s="119" customFormat="1">
      <c r="B33" s="119" t="s">
        <v>145</v>
      </c>
      <c r="C33" s="119" t="s">
        <v>146</v>
      </c>
      <c r="D33" s="119" t="s">
        <v>147</v>
      </c>
      <c r="E33" s="119" t="s">
        <v>148</v>
      </c>
    </row>
    <row r="35" spans="2:5">
      <c r="B35">
        <v>78</v>
      </c>
      <c r="C35" s="61">
        <v>625</v>
      </c>
      <c r="D35" s="61">
        <v>500</v>
      </c>
      <c r="E35" s="61">
        <v>180</v>
      </c>
    </row>
    <row r="37" spans="2:5">
      <c r="B37" t="s">
        <v>149</v>
      </c>
      <c r="C37" s="61">
        <f>C35*B35</f>
        <v>48750</v>
      </c>
      <c r="D37" s="61">
        <f>D35*B35</f>
        <v>39000</v>
      </c>
      <c r="E37" s="61">
        <f>E35*B35</f>
        <v>14040</v>
      </c>
    </row>
  </sheetData>
  <mergeCells count="11">
    <mergeCell ref="C22:M22"/>
    <mergeCell ref="A4:M4"/>
    <mergeCell ref="C18:M18"/>
    <mergeCell ref="C20:M20"/>
    <mergeCell ref="C21:M21"/>
    <mergeCell ref="C19:M19"/>
    <mergeCell ref="C27:M27"/>
    <mergeCell ref="C23:M23"/>
    <mergeCell ref="C25:M25"/>
    <mergeCell ref="C26:M26"/>
    <mergeCell ref="C24:M24"/>
  </mergeCells>
  <phoneticPr fontId="7" type="noConversion"/>
  <conditionalFormatting sqref="M7:M15">
    <cfRule type="cellIs" dxfId="0" priority="1" stopIfTrue="1" operator="lessThan">
      <formula>0</formula>
    </cfRule>
  </conditionalFormatting>
  <pageMargins left="0.70000000000000007" right="0.70000000000000007" top="0.75000000000000011" bottom="0.75000000000000011" header="0.30000000000000004" footer="0.30000000000000004"/>
  <legacyDrawing r:id="rId1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D82"/>
  <sheetViews>
    <sheetView topLeftCell="A7" zoomScale="70" zoomScaleNormal="70" zoomScaleSheetLayoutView="80" zoomScalePageLayoutView="70" workbookViewId="0">
      <pane xSplit="5" topLeftCell="M1" activePane="topRight" state="frozen"/>
      <selection pane="topRight" activeCell="M21" sqref="M21"/>
    </sheetView>
  </sheetViews>
  <sheetFormatPr baseColWidth="10" defaultColWidth="8.83203125" defaultRowHeight="14" x14ac:dyDescent="0"/>
  <cols>
    <col min="1" max="1" width="20.6640625" style="5" bestFit="1" customWidth="1"/>
    <col min="2" max="2" width="20.6640625" style="5" customWidth="1"/>
    <col min="3" max="3" width="24" style="14" bestFit="1" customWidth="1"/>
    <col min="4" max="4" width="17.1640625" style="14" customWidth="1"/>
    <col min="5" max="5" width="41" style="14" customWidth="1"/>
    <col min="6" max="6" width="25.5" style="14" customWidth="1"/>
    <col min="7" max="7" width="62.83203125" style="14" customWidth="1"/>
    <col min="8" max="8" width="10.6640625" style="5" customWidth="1"/>
    <col min="9" max="9" width="13.5" style="12" customWidth="1"/>
    <col min="10" max="10" width="8.1640625" style="12" customWidth="1"/>
    <col min="11" max="11" width="12" style="12" customWidth="1"/>
    <col min="12" max="12" width="54.5" style="14" customWidth="1"/>
    <col min="13" max="13" width="11.6640625" style="15" bestFit="1" customWidth="1"/>
    <col min="14" max="14" width="12.83203125" style="15" customWidth="1"/>
    <col min="15" max="16" width="12.1640625" style="15" bestFit="1" customWidth="1"/>
    <col min="17" max="17" width="11.5" style="15" bestFit="1" customWidth="1"/>
    <col min="18" max="18" width="11.6640625" style="15" bestFit="1" customWidth="1"/>
    <col min="19" max="19" width="12.1640625" style="15" bestFit="1" customWidth="1"/>
    <col min="20" max="20" width="11.6640625" style="15" bestFit="1" customWidth="1"/>
    <col min="21" max="21" width="12.1640625" style="15" bestFit="1" customWidth="1"/>
    <col min="22" max="22" width="12.1640625" style="15" customWidth="1"/>
    <col min="23" max="23" width="14.5" style="15" customWidth="1"/>
    <col min="24" max="24" width="3.33203125" customWidth="1"/>
    <col min="25" max="25" width="8.5" style="23" customWidth="1"/>
    <col min="26" max="26" width="19.1640625" style="23" customWidth="1"/>
    <col min="27" max="27" width="20" style="23" customWidth="1"/>
    <col min="28" max="28" width="16.6640625" style="23" customWidth="1"/>
    <col min="29" max="29" width="15" style="23" customWidth="1"/>
  </cols>
  <sheetData>
    <row r="1" spans="1:30" s="105" customFormat="1" ht="94" customHeight="1">
      <c r="A1" s="102" t="s">
        <v>27</v>
      </c>
      <c r="B1" s="102" t="s">
        <v>158</v>
      </c>
      <c r="C1" s="102" t="s">
        <v>28</v>
      </c>
      <c r="D1" s="102" t="s">
        <v>29</v>
      </c>
      <c r="E1" s="102" t="s">
        <v>30</v>
      </c>
      <c r="F1" s="102" t="s">
        <v>131</v>
      </c>
      <c r="G1" s="102" t="s">
        <v>76</v>
      </c>
      <c r="H1" s="102" t="s">
        <v>31</v>
      </c>
      <c r="I1" s="102" t="s">
        <v>94</v>
      </c>
      <c r="J1" s="102" t="s">
        <v>32</v>
      </c>
      <c r="K1" s="102" t="s">
        <v>43</v>
      </c>
      <c r="L1" s="102" t="s">
        <v>44</v>
      </c>
      <c r="M1" s="103">
        <v>2020</v>
      </c>
      <c r="N1" s="103">
        <v>2021</v>
      </c>
      <c r="O1" s="103">
        <v>2022</v>
      </c>
      <c r="P1" s="103">
        <v>2023</v>
      </c>
      <c r="Q1" s="103">
        <v>2024</v>
      </c>
      <c r="R1" s="103">
        <v>2025</v>
      </c>
      <c r="S1" s="103">
        <v>2026</v>
      </c>
      <c r="T1" s="103">
        <v>2027</v>
      </c>
      <c r="U1" s="103">
        <v>2028</v>
      </c>
      <c r="V1" s="103">
        <v>2039</v>
      </c>
      <c r="W1" s="104" t="s">
        <v>83</v>
      </c>
      <c r="Y1" s="102" t="s">
        <v>77</v>
      </c>
      <c r="Z1" s="102" t="s">
        <v>60</v>
      </c>
      <c r="AA1" s="102" t="s">
        <v>56</v>
      </c>
      <c r="AB1" s="102" t="s">
        <v>57</v>
      </c>
      <c r="AC1" s="102" t="s">
        <v>58</v>
      </c>
      <c r="AD1" s="106" t="s">
        <v>59</v>
      </c>
    </row>
    <row r="2" spans="1:30" s="12" customFormat="1" ht="24.75" customHeight="1">
      <c r="A2" s="16"/>
      <c r="B2" s="16"/>
      <c r="C2" s="13"/>
      <c r="D2" s="13"/>
      <c r="E2" s="137"/>
      <c r="F2" s="138"/>
      <c r="G2" s="139"/>
      <c r="H2" s="139"/>
      <c r="I2" s="139"/>
      <c r="J2" s="139"/>
      <c r="K2" s="139"/>
      <c r="L2" s="140"/>
      <c r="M2" s="18" t="s">
        <v>47</v>
      </c>
      <c r="N2" s="18" t="s">
        <v>33</v>
      </c>
      <c r="O2" s="18" t="s">
        <v>48</v>
      </c>
      <c r="P2" s="18" t="s">
        <v>49</v>
      </c>
      <c r="Q2" s="18" t="s">
        <v>50</v>
      </c>
      <c r="R2" s="18" t="s">
        <v>51</v>
      </c>
      <c r="S2" s="18" t="s">
        <v>52</v>
      </c>
      <c r="T2" s="18" t="s">
        <v>53</v>
      </c>
      <c r="U2" s="18" t="s">
        <v>54</v>
      </c>
      <c r="V2" s="18" t="s">
        <v>87</v>
      </c>
      <c r="W2" s="17"/>
      <c r="Y2" s="16"/>
      <c r="Z2" s="16"/>
      <c r="AA2" s="16"/>
      <c r="AB2" s="16"/>
      <c r="AC2" s="16"/>
      <c r="AD2" s="21"/>
    </row>
    <row r="3" spans="1:30" s="65" customFormat="1" ht="81.75" customHeight="1">
      <c r="A3" s="40">
        <v>1</v>
      </c>
      <c r="B3" s="40" t="s">
        <v>249</v>
      </c>
      <c r="C3" s="40" t="s">
        <v>64</v>
      </c>
      <c r="D3" s="40" t="s">
        <v>63</v>
      </c>
      <c r="E3" s="40" t="s">
        <v>143</v>
      </c>
      <c r="F3" s="40" t="s">
        <v>132</v>
      </c>
      <c r="G3" s="40" t="s">
        <v>89</v>
      </c>
      <c r="H3" s="88">
        <v>1</v>
      </c>
      <c r="I3" s="88" t="s">
        <v>39</v>
      </c>
      <c r="J3" s="88">
        <v>2040</v>
      </c>
      <c r="K3" s="96"/>
      <c r="L3" s="40"/>
      <c r="M3" s="91">
        <v>100</v>
      </c>
      <c r="N3" s="91">
        <v>100</v>
      </c>
      <c r="O3" s="91">
        <v>100</v>
      </c>
      <c r="P3" s="91">
        <v>100</v>
      </c>
      <c r="Q3" s="91">
        <v>100</v>
      </c>
      <c r="R3" s="91">
        <v>100</v>
      </c>
      <c r="S3" s="91">
        <v>100</v>
      </c>
      <c r="T3" s="91">
        <v>100</v>
      </c>
      <c r="U3" s="91">
        <v>100</v>
      </c>
      <c r="V3" s="91">
        <v>100</v>
      </c>
      <c r="W3" s="91">
        <f>SUM(M3:V3)</f>
        <v>1000</v>
      </c>
      <c r="Y3" s="92">
        <v>1</v>
      </c>
      <c r="Z3" s="92"/>
      <c r="AA3" s="92"/>
      <c r="AB3" s="92"/>
      <c r="AC3" s="92"/>
      <c r="AD3" s="31"/>
    </row>
    <row r="4" spans="1:30" s="65" customFormat="1" ht="116.25" customHeight="1">
      <c r="A4" s="40">
        <v>2</v>
      </c>
      <c r="B4" s="40" t="s">
        <v>285</v>
      </c>
      <c r="C4" s="40" t="s">
        <v>91</v>
      </c>
      <c r="D4" s="40" t="s">
        <v>88</v>
      </c>
      <c r="E4" s="40" t="s">
        <v>134</v>
      </c>
      <c r="F4" s="40" t="s">
        <v>132</v>
      </c>
      <c r="G4" s="40" t="s">
        <v>112</v>
      </c>
      <c r="H4" s="88">
        <v>1</v>
      </c>
      <c r="I4" s="88" t="s">
        <v>39</v>
      </c>
      <c r="J4" s="88">
        <v>2040</v>
      </c>
      <c r="K4" s="96"/>
      <c r="L4" s="40"/>
      <c r="M4" s="91">
        <v>100</v>
      </c>
      <c r="N4" s="91">
        <v>100</v>
      </c>
      <c r="O4" s="91">
        <v>100</v>
      </c>
      <c r="P4" s="91">
        <v>100</v>
      </c>
      <c r="Q4" s="91">
        <v>100</v>
      </c>
      <c r="R4" s="91">
        <v>100</v>
      </c>
      <c r="S4" s="91">
        <v>100</v>
      </c>
      <c r="T4" s="91">
        <v>100</v>
      </c>
      <c r="U4" s="91">
        <v>100</v>
      </c>
      <c r="V4" s="91">
        <v>100</v>
      </c>
      <c r="W4" s="91">
        <f>SUM(M4:V4)</f>
        <v>1000</v>
      </c>
      <c r="Y4" s="92">
        <v>2</v>
      </c>
      <c r="Z4" s="92"/>
      <c r="AA4" s="92"/>
      <c r="AB4" s="92"/>
      <c r="AC4" s="92"/>
      <c r="AD4" s="31"/>
    </row>
    <row r="5" spans="1:30" s="65" customFormat="1" ht="116.25" customHeight="1">
      <c r="A5" s="40">
        <v>3</v>
      </c>
      <c r="B5" s="40" t="s">
        <v>175</v>
      </c>
      <c r="C5" s="40" t="s">
        <v>62</v>
      </c>
      <c r="D5" s="40" t="s">
        <v>65</v>
      </c>
      <c r="E5" s="40" t="s">
        <v>135</v>
      </c>
      <c r="F5" s="40" t="s">
        <v>132</v>
      </c>
      <c r="G5" s="40" t="s">
        <v>86</v>
      </c>
      <c r="H5" s="88">
        <v>1</v>
      </c>
      <c r="I5" s="88" t="s">
        <v>39</v>
      </c>
      <c r="J5" s="88">
        <v>2040</v>
      </c>
      <c r="K5" s="88"/>
      <c r="L5" s="40"/>
      <c r="M5" s="91">
        <v>100</v>
      </c>
      <c r="N5" s="91">
        <v>100</v>
      </c>
      <c r="O5" s="91">
        <v>100</v>
      </c>
      <c r="P5" s="91">
        <v>100</v>
      </c>
      <c r="Q5" s="91">
        <v>100</v>
      </c>
      <c r="R5" s="91">
        <v>100</v>
      </c>
      <c r="S5" s="91">
        <v>100</v>
      </c>
      <c r="T5" s="91">
        <v>100</v>
      </c>
      <c r="U5" s="91">
        <v>100</v>
      </c>
      <c r="V5" s="91">
        <v>100</v>
      </c>
      <c r="W5" s="91">
        <f>SUM(M5:V5)</f>
        <v>1000</v>
      </c>
      <c r="Y5" s="92">
        <v>3</v>
      </c>
      <c r="Z5" s="92"/>
      <c r="AA5" s="92"/>
      <c r="AB5" s="92"/>
      <c r="AC5" s="92"/>
      <c r="AD5" s="31"/>
    </row>
    <row r="6" spans="1:30" s="65" customFormat="1" ht="36">
      <c r="A6" s="40">
        <v>4</v>
      </c>
      <c r="B6" s="40" t="s">
        <v>249</v>
      </c>
      <c r="C6" s="40" t="s">
        <v>91</v>
      </c>
      <c r="D6" s="40" t="s">
        <v>34</v>
      </c>
      <c r="E6" s="40" t="s">
        <v>141</v>
      </c>
      <c r="F6" s="40" t="s">
        <v>132</v>
      </c>
      <c r="G6" s="40" t="s">
        <v>90</v>
      </c>
      <c r="H6" s="88">
        <v>40</v>
      </c>
      <c r="I6" s="88">
        <v>107</v>
      </c>
      <c r="J6" s="88">
        <v>2030</v>
      </c>
      <c r="K6" s="88"/>
      <c r="L6" s="40"/>
      <c r="M6" s="91">
        <v>100</v>
      </c>
      <c r="N6" s="91">
        <v>100</v>
      </c>
      <c r="O6" s="91">
        <v>100</v>
      </c>
      <c r="P6" s="91">
        <v>100</v>
      </c>
      <c r="Q6" s="91">
        <v>100</v>
      </c>
      <c r="R6" s="91">
        <v>100</v>
      </c>
      <c r="S6" s="91">
        <v>100</v>
      </c>
      <c r="T6" s="91">
        <v>100</v>
      </c>
      <c r="U6" s="91">
        <v>100</v>
      </c>
      <c r="V6" s="91">
        <v>100</v>
      </c>
      <c r="W6" s="91">
        <f>SUM(M6:V6)</f>
        <v>1000</v>
      </c>
      <c r="Y6" s="92">
        <v>4</v>
      </c>
      <c r="Z6" s="92"/>
      <c r="AA6" s="92"/>
      <c r="AB6" s="92"/>
      <c r="AC6" s="92"/>
      <c r="AD6" s="31"/>
    </row>
    <row r="7" spans="1:30" s="65" customFormat="1" ht="36">
      <c r="A7" s="40">
        <v>5</v>
      </c>
      <c r="B7" s="40" t="s">
        <v>249</v>
      </c>
      <c r="C7" s="40" t="s">
        <v>91</v>
      </c>
      <c r="D7" s="40" t="s">
        <v>35</v>
      </c>
      <c r="E7" s="40" t="s">
        <v>38</v>
      </c>
      <c r="F7" s="40" t="s">
        <v>132</v>
      </c>
      <c r="G7" s="40" t="s">
        <v>90</v>
      </c>
      <c r="H7" s="88">
        <v>100</v>
      </c>
      <c r="I7" s="88" t="s">
        <v>41</v>
      </c>
      <c r="J7" s="88">
        <v>2030</v>
      </c>
      <c r="K7" s="88"/>
      <c r="L7" s="40"/>
      <c r="M7" s="91">
        <v>50</v>
      </c>
      <c r="N7" s="91">
        <v>50</v>
      </c>
      <c r="O7" s="91">
        <v>50</v>
      </c>
      <c r="P7" s="91">
        <v>50</v>
      </c>
      <c r="Q7" s="91">
        <v>50</v>
      </c>
      <c r="R7" s="91">
        <v>50</v>
      </c>
      <c r="S7" s="91">
        <v>50</v>
      </c>
      <c r="T7" s="91">
        <v>50</v>
      </c>
      <c r="U7" s="91">
        <v>50</v>
      </c>
      <c r="V7" s="91">
        <v>50</v>
      </c>
      <c r="W7" s="91">
        <f t="shared" ref="W7:W25" si="0">SUM(M7:V7)</f>
        <v>500</v>
      </c>
      <c r="Y7" s="92">
        <v>5</v>
      </c>
      <c r="Z7" s="92"/>
      <c r="AA7" s="92"/>
      <c r="AB7" s="92"/>
      <c r="AC7" s="92"/>
      <c r="AD7" s="31"/>
    </row>
    <row r="8" spans="1:30" s="65" customFormat="1" ht="36">
      <c r="A8" s="40">
        <v>6</v>
      </c>
      <c r="B8" s="40" t="s">
        <v>249</v>
      </c>
      <c r="C8" s="40" t="s">
        <v>91</v>
      </c>
      <c r="D8" s="40" t="s">
        <v>101</v>
      </c>
      <c r="E8" s="40" t="s">
        <v>142</v>
      </c>
      <c r="F8" s="40" t="s">
        <v>132</v>
      </c>
      <c r="G8" s="40"/>
      <c r="H8" s="88">
        <v>3</v>
      </c>
      <c r="I8" s="88" t="s">
        <v>41</v>
      </c>
      <c r="J8" s="88">
        <v>2030</v>
      </c>
      <c r="K8" s="96"/>
      <c r="L8" s="97"/>
      <c r="M8" s="98">
        <v>300</v>
      </c>
      <c r="N8" s="98">
        <v>300</v>
      </c>
      <c r="O8" s="98">
        <v>300</v>
      </c>
      <c r="P8" s="98">
        <v>300</v>
      </c>
      <c r="Q8" s="98">
        <v>300</v>
      </c>
      <c r="R8" s="98">
        <v>300</v>
      </c>
      <c r="S8" s="98">
        <v>300</v>
      </c>
      <c r="T8" s="98">
        <v>300</v>
      </c>
      <c r="U8" s="98">
        <v>300</v>
      </c>
      <c r="V8" s="98">
        <v>300</v>
      </c>
      <c r="W8" s="91">
        <f t="shared" si="0"/>
        <v>3000</v>
      </c>
      <c r="Y8" s="92">
        <v>6</v>
      </c>
      <c r="Z8" s="92"/>
      <c r="AA8" s="92"/>
      <c r="AB8" s="92"/>
      <c r="AC8" s="92"/>
      <c r="AD8" s="31"/>
    </row>
    <row r="9" spans="1:30" s="65" customFormat="1" ht="18">
      <c r="A9" s="40">
        <v>7</v>
      </c>
      <c r="B9" s="40"/>
      <c r="C9" s="40"/>
      <c r="D9" s="40"/>
      <c r="E9" s="40"/>
      <c r="F9" s="40" t="s">
        <v>132</v>
      </c>
      <c r="G9" s="40"/>
      <c r="H9" s="88">
        <v>0</v>
      </c>
      <c r="I9" s="88"/>
      <c r="J9" s="88"/>
      <c r="K9" s="96"/>
      <c r="L9" s="97"/>
      <c r="M9" s="91"/>
      <c r="N9" s="91"/>
      <c r="O9" s="91"/>
      <c r="P9" s="91"/>
      <c r="Q9" s="91"/>
      <c r="R9" s="91"/>
      <c r="S9" s="91"/>
      <c r="T9" s="91"/>
      <c r="U9" s="91"/>
      <c r="V9" s="91"/>
      <c r="W9" s="91">
        <f t="shared" si="0"/>
        <v>0</v>
      </c>
      <c r="Y9" s="92">
        <v>7</v>
      </c>
      <c r="Z9" s="92"/>
      <c r="AA9" s="92"/>
      <c r="AB9" s="92"/>
      <c r="AC9" s="92"/>
      <c r="AD9" s="31"/>
    </row>
    <row r="10" spans="1:30" s="65" customFormat="1" ht="72">
      <c r="A10" s="40">
        <v>8</v>
      </c>
      <c r="B10" s="40" t="s">
        <v>249</v>
      </c>
      <c r="C10" s="40" t="s">
        <v>80</v>
      </c>
      <c r="D10" s="40" t="s">
        <v>155</v>
      </c>
      <c r="E10" s="40" t="s">
        <v>100</v>
      </c>
      <c r="F10" s="40" t="s">
        <v>132</v>
      </c>
      <c r="G10" s="40"/>
      <c r="H10" s="88">
        <v>2</v>
      </c>
      <c r="I10" s="88" t="s">
        <v>79</v>
      </c>
      <c r="J10" s="88">
        <v>2030</v>
      </c>
      <c r="K10" s="88"/>
      <c r="L10" s="40"/>
      <c r="M10" s="91">
        <v>50</v>
      </c>
      <c r="N10" s="91">
        <v>50</v>
      </c>
      <c r="O10" s="91">
        <v>50</v>
      </c>
      <c r="P10" s="91">
        <v>50</v>
      </c>
      <c r="Q10" s="91">
        <v>50</v>
      </c>
      <c r="R10" s="91">
        <v>50</v>
      </c>
      <c r="S10" s="91">
        <v>50</v>
      </c>
      <c r="T10" s="91">
        <v>50</v>
      </c>
      <c r="U10" s="91">
        <v>50</v>
      </c>
      <c r="V10" s="91">
        <v>50</v>
      </c>
      <c r="W10" s="91">
        <f t="shared" si="0"/>
        <v>500</v>
      </c>
      <c r="Y10" s="92">
        <v>8</v>
      </c>
      <c r="Z10" s="92"/>
      <c r="AA10" s="92"/>
      <c r="AB10" s="92"/>
      <c r="AC10" s="92"/>
      <c r="AD10" s="31"/>
    </row>
    <row r="11" spans="1:30" s="65" customFormat="1" ht="39" customHeight="1">
      <c r="A11" s="40">
        <v>10</v>
      </c>
      <c r="B11" s="40" t="s">
        <v>249</v>
      </c>
      <c r="C11" s="40" t="s">
        <v>64</v>
      </c>
      <c r="D11" s="40" t="s">
        <v>66</v>
      </c>
      <c r="E11" s="40" t="s">
        <v>133</v>
      </c>
      <c r="F11" s="40" t="s">
        <v>132</v>
      </c>
      <c r="G11" s="40"/>
      <c r="H11" s="88">
        <v>1</v>
      </c>
      <c r="I11" s="88" t="s">
        <v>41</v>
      </c>
      <c r="J11" s="88">
        <v>2030</v>
      </c>
      <c r="K11" s="96"/>
      <c r="L11" s="97"/>
      <c r="M11" s="91">
        <v>50</v>
      </c>
      <c r="N11" s="91">
        <v>50</v>
      </c>
      <c r="O11" s="91">
        <v>50</v>
      </c>
      <c r="P11" s="91">
        <v>50</v>
      </c>
      <c r="Q11" s="91">
        <v>50</v>
      </c>
      <c r="R11" s="91">
        <v>50</v>
      </c>
      <c r="S11" s="91">
        <v>50</v>
      </c>
      <c r="T11" s="91">
        <v>50</v>
      </c>
      <c r="U11" s="91">
        <v>50</v>
      </c>
      <c r="V11" s="91">
        <v>50</v>
      </c>
      <c r="W11" s="91">
        <f t="shared" si="0"/>
        <v>500</v>
      </c>
      <c r="Y11" s="92">
        <v>10</v>
      </c>
      <c r="Z11" s="92"/>
      <c r="AA11" s="92"/>
      <c r="AB11" s="92"/>
      <c r="AC11" s="92"/>
      <c r="AD11" s="31"/>
    </row>
    <row r="12" spans="1:30" s="65" customFormat="1" ht="42" customHeight="1">
      <c r="A12" s="40">
        <v>11</v>
      </c>
      <c r="B12" s="40" t="s">
        <v>249</v>
      </c>
      <c r="C12" s="40" t="s">
        <v>64</v>
      </c>
      <c r="D12" s="40" t="s">
        <v>92</v>
      </c>
      <c r="E12" s="40" t="s">
        <v>140</v>
      </c>
      <c r="F12" s="40" t="s">
        <v>132</v>
      </c>
      <c r="G12" s="40"/>
      <c r="H12" s="88"/>
      <c r="I12" s="88" t="s">
        <v>39</v>
      </c>
      <c r="J12" s="88">
        <v>2040</v>
      </c>
      <c r="K12" s="88"/>
      <c r="L12" s="40"/>
      <c r="M12" s="91">
        <v>100</v>
      </c>
      <c r="N12" s="91">
        <v>100</v>
      </c>
      <c r="O12" s="91">
        <v>100</v>
      </c>
      <c r="P12" s="91">
        <v>100</v>
      </c>
      <c r="Q12" s="91">
        <v>100</v>
      </c>
      <c r="R12" s="91">
        <v>100</v>
      </c>
      <c r="S12" s="91">
        <v>100</v>
      </c>
      <c r="T12" s="91">
        <v>100</v>
      </c>
      <c r="U12" s="91">
        <v>100</v>
      </c>
      <c r="V12" s="91">
        <v>100</v>
      </c>
      <c r="W12" s="91">
        <f t="shared" si="0"/>
        <v>1000</v>
      </c>
      <c r="Y12" s="92">
        <v>11</v>
      </c>
      <c r="Z12" s="92"/>
      <c r="AA12" s="92"/>
      <c r="AB12" s="92"/>
      <c r="AC12" s="92"/>
      <c r="AD12" s="31"/>
    </row>
    <row r="13" spans="1:30" s="65" customFormat="1" ht="59.25" customHeight="1">
      <c r="A13" s="40">
        <v>12</v>
      </c>
      <c r="B13" s="40" t="s">
        <v>249</v>
      </c>
      <c r="C13" s="40" t="s">
        <v>67</v>
      </c>
      <c r="D13" s="40" t="s">
        <v>113</v>
      </c>
      <c r="E13" s="40" t="s">
        <v>139</v>
      </c>
      <c r="F13" s="40" t="s">
        <v>132</v>
      </c>
      <c r="G13" s="40"/>
      <c r="H13" s="88">
        <v>5</v>
      </c>
      <c r="I13" s="88" t="s">
        <v>39</v>
      </c>
      <c r="J13" s="88">
        <v>2025</v>
      </c>
      <c r="K13" s="88"/>
      <c r="L13" s="40"/>
      <c r="M13" s="91">
        <v>50</v>
      </c>
      <c r="N13" s="91">
        <v>50</v>
      </c>
      <c r="O13" s="91">
        <v>50</v>
      </c>
      <c r="P13" s="91">
        <v>50</v>
      </c>
      <c r="Q13" s="91">
        <v>50</v>
      </c>
      <c r="R13" s="91">
        <v>50</v>
      </c>
      <c r="S13" s="91">
        <v>50</v>
      </c>
      <c r="T13" s="91">
        <v>50</v>
      </c>
      <c r="U13" s="91">
        <v>50</v>
      </c>
      <c r="V13" s="91">
        <v>50</v>
      </c>
      <c r="W13" s="91">
        <f t="shared" si="0"/>
        <v>500</v>
      </c>
      <c r="Y13" s="92">
        <v>12</v>
      </c>
      <c r="Z13" s="92"/>
      <c r="AA13" s="92"/>
      <c r="AB13" s="92"/>
      <c r="AC13" s="92"/>
      <c r="AD13" s="31"/>
    </row>
    <row r="14" spans="1:30" s="65" customFormat="1" ht="60.75" customHeight="1">
      <c r="A14" s="40">
        <v>13</v>
      </c>
      <c r="B14" s="40"/>
      <c r="C14" s="40" t="s">
        <v>55</v>
      </c>
      <c r="D14" s="40" t="s">
        <v>68</v>
      </c>
      <c r="E14" s="40" t="s">
        <v>200</v>
      </c>
      <c r="F14" s="40" t="s">
        <v>136</v>
      </c>
      <c r="G14" s="40"/>
      <c r="H14" s="88" t="s">
        <v>82</v>
      </c>
      <c r="I14" s="88" t="s">
        <v>41</v>
      </c>
      <c r="J14" s="88">
        <v>2030</v>
      </c>
      <c r="K14" s="88"/>
      <c r="L14" s="40" t="s">
        <v>103</v>
      </c>
      <c r="M14" s="91">
        <v>10000</v>
      </c>
      <c r="N14" s="91">
        <v>10000</v>
      </c>
      <c r="O14" s="91">
        <v>10000</v>
      </c>
      <c r="P14" s="91">
        <v>10000</v>
      </c>
      <c r="Q14" s="91">
        <v>10000</v>
      </c>
      <c r="R14" s="91">
        <v>10000</v>
      </c>
      <c r="S14" s="91">
        <v>10000</v>
      </c>
      <c r="T14" s="91">
        <v>10000</v>
      </c>
      <c r="U14" s="91">
        <v>10000</v>
      </c>
      <c r="V14" s="91">
        <v>10000</v>
      </c>
      <c r="W14" s="91">
        <f t="shared" si="0"/>
        <v>100000</v>
      </c>
      <c r="Y14" s="92">
        <v>13</v>
      </c>
      <c r="Z14" s="92"/>
      <c r="AA14" s="92"/>
      <c r="AB14" s="92"/>
      <c r="AC14" s="92"/>
      <c r="AD14" s="31"/>
    </row>
    <row r="15" spans="1:30" s="65" customFormat="1" ht="58.5" customHeight="1">
      <c r="A15" s="40">
        <v>14</v>
      </c>
      <c r="B15" s="40"/>
      <c r="C15" s="40" t="s">
        <v>55</v>
      </c>
      <c r="D15" s="40" t="s">
        <v>69</v>
      </c>
      <c r="E15" s="40" t="s">
        <v>199</v>
      </c>
      <c r="F15" s="40" t="s">
        <v>136</v>
      </c>
      <c r="G15" s="40" t="s">
        <v>138</v>
      </c>
      <c r="H15" s="88" t="s">
        <v>93</v>
      </c>
      <c r="I15" s="88" t="s">
        <v>40</v>
      </c>
      <c r="J15" s="88">
        <v>2025</v>
      </c>
      <c r="K15" s="88"/>
      <c r="L15" s="40"/>
      <c r="M15" s="91">
        <v>5000</v>
      </c>
      <c r="N15" s="91">
        <v>5000</v>
      </c>
      <c r="O15" s="91">
        <v>5000</v>
      </c>
      <c r="P15" s="91">
        <v>5000</v>
      </c>
      <c r="Q15" s="91"/>
      <c r="R15" s="91"/>
      <c r="S15" s="91"/>
      <c r="T15" s="91"/>
      <c r="U15" s="91"/>
      <c r="V15" s="91"/>
      <c r="W15" s="91">
        <f t="shared" si="0"/>
        <v>20000</v>
      </c>
      <c r="Y15" s="92">
        <v>14</v>
      </c>
      <c r="Z15" s="92"/>
      <c r="AA15" s="92"/>
      <c r="AB15" s="92"/>
      <c r="AC15" s="92"/>
      <c r="AD15" s="31"/>
    </row>
    <row r="16" spans="1:30" s="65" customFormat="1" ht="48.75" customHeight="1">
      <c r="A16" s="40">
        <v>15</v>
      </c>
      <c r="B16" s="40" t="s">
        <v>281</v>
      </c>
      <c r="C16" s="40" t="s">
        <v>36</v>
      </c>
      <c r="D16" s="40" t="s">
        <v>74</v>
      </c>
      <c r="E16" s="40" t="s">
        <v>118</v>
      </c>
      <c r="F16" s="40" t="s">
        <v>132</v>
      </c>
      <c r="G16" s="40"/>
      <c r="H16" s="88" t="s">
        <v>82</v>
      </c>
      <c r="I16" s="88" t="s">
        <v>41</v>
      </c>
      <c r="J16" s="88">
        <v>2030</v>
      </c>
      <c r="K16" s="88"/>
      <c r="L16" s="40"/>
      <c r="M16" s="91">
        <v>500</v>
      </c>
      <c r="N16" s="91">
        <v>500</v>
      </c>
      <c r="O16" s="91">
        <v>500</v>
      </c>
      <c r="P16" s="91">
        <v>500</v>
      </c>
      <c r="Q16" s="91">
        <v>500</v>
      </c>
      <c r="R16" s="91">
        <v>500</v>
      </c>
      <c r="S16" s="91">
        <v>500</v>
      </c>
      <c r="T16" s="91">
        <v>500</v>
      </c>
      <c r="U16" s="91">
        <v>500</v>
      </c>
      <c r="V16" s="91">
        <v>500</v>
      </c>
      <c r="W16" s="91">
        <f t="shared" si="0"/>
        <v>5000</v>
      </c>
      <c r="Y16" s="92">
        <v>15</v>
      </c>
      <c r="Z16" s="92"/>
      <c r="AA16" s="92"/>
      <c r="AB16" s="92"/>
      <c r="AC16" s="92"/>
      <c r="AD16" s="31"/>
    </row>
    <row r="17" spans="1:30" ht="68.25" customHeight="1">
      <c r="A17" s="35">
        <v>16</v>
      </c>
      <c r="B17" s="40"/>
      <c r="C17" s="35" t="s">
        <v>73</v>
      </c>
      <c r="D17" s="35" t="s">
        <v>75</v>
      </c>
      <c r="E17" s="35" t="s">
        <v>119</v>
      </c>
      <c r="F17" s="35" t="s">
        <v>136</v>
      </c>
      <c r="G17" s="39"/>
      <c r="H17" s="36" t="s">
        <v>82</v>
      </c>
      <c r="I17" s="36" t="s">
        <v>41</v>
      </c>
      <c r="J17" s="36">
        <v>2030</v>
      </c>
      <c r="K17" s="36"/>
      <c r="L17" s="40"/>
      <c r="M17" s="38">
        <v>200</v>
      </c>
      <c r="N17" s="38">
        <v>200</v>
      </c>
      <c r="O17" s="38">
        <v>200</v>
      </c>
      <c r="P17" s="38">
        <v>200</v>
      </c>
      <c r="Q17" s="38">
        <v>200</v>
      </c>
      <c r="R17" s="38">
        <v>200</v>
      </c>
      <c r="S17" s="38">
        <v>200</v>
      </c>
      <c r="T17" s="38">
        <v>200</v>
      </c>
      <c r="U17" s="38">
        <v>200</v>
      </c>
      <c r="V17" s="38">
        <v>200</v>
      </c>
      <c r="W17" s="38">
        <f t="shared" si="0"/>
        <v>2000</v>
      </c>
      <c r="Y17" s="16">
        <v>16</v>
      </c>
      <c r="Z17" s="16"/>
      <c r="AA17" s="16"/>
      <c r="AB17" s="16"/>
      <c r="AC17" s="16"/>
      <c r="AD17" s="1"/>
    </row>
    <row r="18" spans="1:30" ht="43.5" customHeight="1">
      <c r="A18" s="35">
        <v>17</v>
      </c>
      <c r="B18" s="40"/>
      <c r="C18" s="35" t="s">
        <v>71</v>
      </c>
      <c r="D18" s="35"/>
      <c r="E18" s="35" t="s">
        <v>72</v>
      </c>
      <c r="F18" s="35" t="s">
        <v>136</v>
      </c>
      <c r="G18" s="35"/>
      <c r="H18" s="36">
        <v>3</v>
      </c>
      <c r="I18" s="36" t="s">
        <v>40</v>
      </c>
      <c r="J18" s="36">
        <v>2025</v>
      </c>
      <c r="K18" s="36"/>
      <c r="L18" s="35"/>
      <c r="M18" s="38">
        <v>20</v>
      </c>
      <c r="N18" s="38">
        <v>20</v>
      </c>
      <c r="O18" s="38">
        <v>20</v>
      </c>
      <c r="P18" s="38">
        <v>20</v>
      </c>
      <c r="Q18" s="38">
        <v>20</v>
      </c>
      <c r="R18" s="38">
        <v>20</v>
      </c>
      <c r="S18" s="38">
        <v>20</v>
      </c>
      <c r="T18" s="38">
        <v>20</v>
      </c>
      <c r="U18" s="38">
        <v>20</v>
      </c>
      <c r="V18" s="38">
        <v>20</v>
      </c>
      <c r="W18" s="38">
        <f t="shared" si="0"/>
        <v>200</v>
      </c>
      <c r="Y18" s="16">
        <v>17</v>
      </c>
      <c r="Z18" s="16"/>
      <c r="AA18" s="16"/>
      <c r="AB18" s="16"/>
      <c r="AC18" s="16"/>
      <c r="AD18" s="1"/>
    </row>
    <row r="19" spans="1:30" ht="62.25" customHeight="1">
      <c r="A19" s="35">
        <v>18</v>
      </c>
      <c r="B19" s="35"/>
      <c r="C19" s="35" t="s">
        <v>37</v>
      </c>
      <c r="D19" s="35" t="s">
        <v>102</v>
      </c>
      <c r="E19" s="35" t="s">
        <v>95</v>
      </c>
      <c r="F19" s="35" t="s">
        <v>136</v>
      </c>
      <c r="G19" s="39" t="s">
        <v>78</v>
      </c>
      <c r="H19" s="36" t="s">
        <v>96</v>
      </c>
      <c r="I19" s="36" t="s">
        <v>97</v>
      </c>
      <c r="J19" s="36">
        <v>2040</v>
      </c>
      <c r="K19" s="36"/>
      <c r="L19" s="41" t="s">
        <v>103</v>
      </c>
      <c r="M19" s="38">
        <v>5000</v>
      </c>
      <c r="N19" s="38">
        <v>5000</v>
      </c>
      <c r="O19" s="38">
        <v>5000</v>
      </c>
      <c r="P19" s="38">
        <v>5000</v>
      </c>
      <c r="Q19" s="38">
        <v>5000</v>
      </c>
      <c r="R19" s="38">
        <v>5000</v>
      </c>
      <c r="S19" s="38">
        <v>5000</v>
      </c>
      <c r="T19" s="38">
        <v>5000</v>
      </c>
      <c r="U19" s="38">
        <v>5000</v>
      </c>
      <c r="V19" s="38">
        <v>5000</v>
      </c>
      <c r="W19" s="38">
        <f t="shared" si="0"/>
        <v>50000</v>
      </c>
      <c r="Y19" s="16">
        <v>18</v>
      </c>
      <c r="Z19" s="16"/>
      <c r="AA19" s="16"/>
      <c r="AB19" s="16"/>
      <c r="AC19" s="16"/>
      <c r="AD19" s="1"/>
    </row>
    <row r="20" spans="1:30" s="65" customFormat="1" ht="76.5" customHeight="1">
      <c r="A20" s="40">
        <v>19</v>
      </c>
      <c r="B20" s="40" t="s">
        <v>185</v>
      </c>
      <c r="C20" s="40" t="s">
        <v>110</v>
      </c>
      <c r="D20" s="87" t="s">
        <v>195</v>
      </c>
      <c r="E20" s="87" t="s">
        <v>137</v>
      </c>
      <c r="F20" s="40" t="s">
        <v>132</v>
      </c>
      <c r="G20" s="87" t="s">
        <v>98</v>
      </c>
      <c r="H20" s="88">
        <v>6</v>
      </c>
      <c r="I20" s="89" t="s">
        <v>42</v>
      </c>
      <c r="J20" s="89">
        <v>2023</v>
      </c>
      <c r="K20" s="89"/>
      <c r="L20" s="87" t="s">
        <v>111</v>
      </c>
      <c r="M20" s="90">
        <v>5000</v>
      </c>
      <c r="N20" s="90">
        <v>5000</v>
      </c>
      <c r="O20" s="90">
        <v>5000</v>
      </c>
      <c r="P20" s="90">
        <v>5000</v>
      </c>
      <c r="Q20" s="90">
        <v>5000</v>
      </c>
      <c r="R20" s="90">
        <v>5000</v>
      </c>
      <c r="S20" s="90">
        <v>5000</v>
      </c>
      <c r="T20" s="90">
        <v>5000</v>
      </c>
      <c r="U20" s="90">
        <v>5000</v>
      </c>
      <c r="V20" s="90">
        <v>5000</v>
      </c>
      <c r="W20" s="91">
        <f t="shared" si="0"/>
        <v>50000</v>
      </c>
      <c r="Y20" s="92">
        <v>17</v>
      </c>
      <c r="Z20" s="92"/>
      <c r="AA20" s="92"/>
      <c r="AB20" s="92"/>
      <c r="AC20" s="92"/>
      <c r="AD20" s="31"/>
    </row>
    <row r="21" spans="1:30" s="65" customFormat="1" ht="72.75" customHeight="1">
      <c r="A21" s="40">
        <v>20</v>
      </c>
      <c r="B21" s="40"/>
      <c r="C21" s="40" t="s">
        <v>45</v>
      </c>
      <c r="D21" s="40" t="s">
        <v>99</v>
      </c>
      <c r="E21" s="40" t="s">
        <v>70</v>
      </c>
      <c r="F21" s="40" t="s">
        <v>136</v>
      </c>
      <c r="G21" s="40" t="s">
        <v>130</v>
      </c>
      <c r="H21" s="88">
        <v>20</v>
      </c>
      <c r="I21" s="88" t="s">
        <v>81</v>
      </c>
      <c r="J21" s="88">
        <v>2025</v>
      </c>
      <c r="K21" s="88"/>
      <c r="L21" s="40"/>
      <c r="M21" s="91">
        <v>500</v>
      </c>
      <c r="N21" s="91">
        <v>500</v>
      </c>
      <c r="O21" s="91">
        <v>500</v>
      </c>
      <c r="P21" s="91">
        <v>500</v>
      </c>
      <c r="Q21" s="91">
        <v>500</v>
      </c>
      <c r="R21" s="91">
        <v>500</v>
      </c>
      <c r="S21" s="91">
        <v>500</v>
      </c>
      <c r="T21" s="91">
        <v>500</v>
      </c>
      <c r="U21" s="91">
        <v>500</v>
      </c>
      <c r="V21" s="91">
        <v>500</v>
      </c>
      <c r="W21" s="91">
        <f t="shared" si="0"/>
        <v>5000</v>
      </c>
      <c r="Y21" s="92">
        <v>20</v>
      </c>
      <c r="Z21" s="92"/>
      <c r="AA21" s="92"/>
      <c r="AB21" s="92"/>
      <c r="AC21" s="92"/>
      <c r="AD21" s="31"/>
    </row>
    <row r="22" spans="1:30" s="65" customFormat="1" ht="72.75" customHeight="1">
      <c r="A22" s="40">
        <v>21</v>
      </c>
      <c r="B22" s="40"/>
      <c r="C22" s="40" t="s">
        <v>144</v>
      </c>
      <c r="D22" s="40"/>
      <c r="E22" s="40"/>
      <c r="F22" s="40" t="s">
        <v>136</v>
      </c>
      <c r="G22" s="40"/>
      <c r="H22" s="88"/>
      <c r="I22" s="88"/>
      <c r="J22" s="88"/>
      <c r="K22" s="88"/>
      <c r="L22" s="40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Y22" s="92"/>
      <c r="Z22" s="92"/>
      <c r="AA22" s="92"/>
      <c r="AB22" s="92"/>
      <c r="AC22" s="92"/>
      <c r="AD22" s="31"/>
    </row>
    <row r="23" spans="1:30" s="65" customFormat="1" ht="72.75" customHeight="1">
      <c r="A23" s="40"/>
      <c r="B23" s="40" t="s">
        <v>282</v>
      </c>
      <c r="C23" s="40" t="s">
        <v>222</v>
      </c>
      <c r="D23" s="40"/>
      <c r="E23" s="40"/>
      <c r="F23" s="40" t="s">
        <v>132</v>
      </c>
      <c r="G23" s="40"/>
      <c r="H23" s="88">
        <v>1</v>
      </c>
      <c r="I23" s="88" t="s">
        <v>41</v>
      </c>
      <c r="J23" s="88">
        <v>2030</v>
      </c>
      <c r="K23" s="88"/>
      <c r="L23" s="40" t="s">
        <v>224</v>
      </c>
      <c r="M23" s="91">
        <v>300</v>
      </c>
      <c r="N23" s="91">
        <v>300</v>
      </c>
      <c r="O23" s="91">
        <v>300</v>
      </c>
      <c r="P23" s="91">
        <v>300</v>
      </c>
      <c r="Q23" s="91">
        <v>300</v>
      </c>
      <c r="R23" s="91">
        <v>300</v>
      </c>
      <c r="S23" s="91">
        <v>300</v>
      </c>
      <c r="T23" s="91">
        <v>300</v>
      </c>
      <c r="U23" s="91">
        <v>300</v>
      </c>
      <c r="V23" s="91">
        <v>300</v>
      </c>
      <c r="W23" s="91">
        <f t="shared" si="0"/>
        <v>3000</v>
      </c>
      <c r="Y23" s="92"/>
      <c r="Z23" s="92"/>
      <c r="AA23" s="92"/>
      <c r="AB23" s="92"/>
      <c r="AC23" s="92"/>
      <c r="AD23" s="31"/>
    </row>
    <row r="24" spans="1:30" s="65" customFormat="1" ht="72.75" customHeight="1">
      <c r="A24" s="40"/>
      <c r="B24" s="40" t="s">
        <v>283</v>
      </c>
      <c r="C24" s="40" t="s">
        <v>223</v>
      </c>
      <c r="D24" s="40"/>
      <c r="E24" s="40"/>
      <c r="F24" s="40" t="s">
        <v>132</v>
      </c>
      <c r="G24" s="40"/>
      <c r="H24" s="88">
        <v>6</v>
      </c>
      <c r="I24" s="88" t="s">
        <v>79</v>
      </c>
      <c r="J24" s="88">
        <v>2030</v>
      </c>
      <c r="K24" s="88"/>
      <c r="L24" s="40" t="s">
        <v>225</v>
      </c>
      <c r="M24" s="91">
        <v>1000</v>
      </c>
      <c r="N24" s="91">
        <v>1000</v>
      </c>
      <c r="O24" s="91">
        <v>1000</v>
      </c>
      <c r="P24" s="91">
        <v>1000</v>
      </c>
      <c r="Q24" s="91">
        <v>1000</v>
      </c>
      <c r="R24" s="91">
        <v>1000</v>
      </c>
      <c r="S24" s="91">
        <v>1000</v>
      </c>
      <c r="T24" s="91">
        <v>1000</v>
      </c>
      <c r="U24" s="91">
        <v>1000</v>
      </c>
      <c r="V24" s="91">
        <v>1000</v>
      </c>
      <c r="W24" s="91">
        <f t="shared" si="0"/>
        <v>10000</v>
      </c>
      <c r="Y24" s="92"/>
      <c r="Z24" s="92"/>
      <c r="AA24" s="92"/>
      <c r="AB24" s="92"/>
      <c r="AC24" s="92"/>
      <c r="AD24" s="31"/>
    </row>
    <row r="25" spans="1:30" s="65" customFormat="1" ht="46.5" customHeight="1">
      <c r="A25" s="40">
        <v>22</v>
      </c>
      <c r="B25" s="40" t="s">
        <v>284</v>
      </c>
      <c r="C25" s="93" t="s">
        <v>114</v>
      </c>
      <c r="D25" s="40" t="s">
        <v>115</v>
      </c>
      <c r="E25" s="40" t="s">
        <v>116</v>
      </c>
      <c r="F25" s="40" t="s">
        <v>132</v>
      </c>
      <c r="G25" s="40" t="s">
        <v>117</v>
      </c>
      <c r="H25" s="88">
        <v>2</v>
      </c>
      <c r="I25" s="88" t="s">
        <v>81</v>
      </c>
      <c r="J25" s="88">
        <v>2025</v>
      </c>
      <c r="K25" s="94"/>
      <c r="L25" s="95"/>
      <c r="M25" s="91">
        <v>250000</v>
      </c>
      <c r="N25" s="91">
        <v>150000</v>
      </c>
      <c r="O25" s="91">
        <v>150000</v>
      </c>
      <c r="P25" s="91">
        <v>100000</v>
      </c>
      <c r="Q25" s="91">
        <v>0</v>
      </c>
      <c r="R25" s="91">
        <v>0</v>
      </c>
      <c r="S25" s="91">
        <v>0</v>
      </c>
      <c r="T25" s="91">
        <v>0</v>
      </c>
      <c r="U25" s="91">
        <v>0</v>
      </c>
      <c r="V25" s="91">
        <v>0</v>
      </c>
      <c r="W25" s="91">
        <f t="shared" si="0"/>
        <v>650000</v>
      </c>
      <c r="Y25" s="92">
        <v>21</v>
      </c>
      <c r="Z25" s="92"/>
      <c r="AA25" s="92"/>
      <c r="AB25" s="92"/>
      <c r="AC25" s="92"/>
      <c r="AD25" s="31"/>
    </row>
    <row r="26" spans="1:30" ht="42.75" customHeight="1">
      <c r="A26" s="43" t="s">
        <v>104</v>
      </c>
      <c r="B26" s="43"/>
      <c r="C26" s="35" t="s">
        <v>104</v>
      </c>
      <c r="D26" s="35"/>
      <c r="E26" s="39"/>
      <c r="F26" s="39"/>
      <c r="G26" s="39"/>
      <c r="H26" s="36"/>
      <c r="I26" s="36"/>
      <c r="J26" s="36"/>
      <c r="K26" s="37"/>
      <c r="L26" s="35"/>
      <c r="M26" s="42">
        <f>(M25+M24+M23+M20+M16+M13+M12+M11+M10+M8+M7+M6+M5+M4+M3)</f>
        <v>257800</v>
      </c>
      <c r="N26" s="42">
        <f t="shared" ref="N26:V26" si="1">(N25+N24+N23+N20+N16+N13+N12+N11+N10+N8+N7+N6+N5+N4+N3)</f>
        <v>157800</v>
      </c>
      <c r="O26" s="42">
        <f t="shared" si="1"/>
        <v>157800</v>
      </c>
      <c r="P26" s="42">
        <f t="shared" si="1"/>
        <v>107800</v>
      </c>
      <c r="Q26" s="42">
        <f t="shared" si="1"/>
        <v>7800</v>
      </c>
      <c r="R26" s="42">
        <f t="shared" si="1"/>
        <v>7800</v>
      </c>
      <c r="S26" s="42">
        <f t="shared" si="1"/>
        <v>7800</v>
      </c>
      <c r="T26" s="42">
        <f t="shared" si="1"/>
        <v>7800</v>
      </c>
      <c r="U26" s="42">
        <f t="shared" si="1"/>
        <v>7800</v>
      </c>
      <c r="V26" s="42">
        <f t="shared" si="1"/>
        <v>7800</v>
      </c>
      <c r="W26" s="42">
        <f>(W25+W24+W23+W20+W16+W13+W12+W11+W10+W8+W7+W6+W5+W4+W3)</f>
        <v>728000</v>
      </c>
      <c r="Y26" s="16">
        <v>22</v>
      </c>
      <c r="Z26" s="16"/>
      <c r="AA26" s="16"/>
      <c r="AB26" s="16"/>
      <c r="AC26" s="16"/>
      <c r="AD26" s="1"/>
    </row>
    <row r="27" spans="1:30" ht="57" customHeight="1">
      <c r="A27" s="43" t="s">
        <v>122</v>
      </c>
      <c r="B27" s="43"/>
      <c r="C27" s="35"/>
      <c r="D27" s="35"/>
      <c r="E27" s="35"/>
      <c r="F27" s="35"/>
      <c r="G27" s="39"/>
      <c r="H27" s="36"/>
      <c r="I27" s="36"/>
      <c r="J27" s="36"/>
      <c r="K27" s="37"/>
      <c r="L27" s="40"/>
      <c r="M27" s="42">
        <v>21880</v>
      </c>
      <c r="N27" s="42">
        <v>750</v>
      </c>
      <c r="O27" s="42">
        <v>750</v>
      </c>
      <c r="P27" s="42">
        <v>750</v>
      </c>
      <c r="Q27" s="42">
        <v>750</v>
      </c>
      <c r="R27" s="42">
        <v>750</v>
      </c>
      <c r="S27" s="42">
        <v>750</v>
      </c>
      <c r="T27" s="42">
        <v>750</v>
      </c>
      <c r="U27" s="42">
        <v>750</v>
      </c>
      <c r="V27" s="42">
        <v>750</v>
      </c>
      <c r="W27" s="42">
        <f>SUM(M27:V27)</f>
        <v>28630</v>
      </c>
      <c r="Y27" s="22">
        <v>23</v>
      </c>
      <c r="Z27" s="22"/>
      <c r="AA27" s="22"/>
      <c r="AB27" s="22"/>
      <c r="AC27" s="22"/>
    </row>
    <row r="28" spans="1:30" ht="54">
      <c r="A28" s="43" t="s">
        <v>192</v>
      </c>
      <c r="B28" s="100"/>
      <c r="C28" s="44"/>
      <c r="D28" s="44"/>
      <c r="E28" s="44"/>
      <c r="F28" s="44"/>
      <c r="G28" s="45"/>
      <c r="H28" s="46"/>
      <c r="I28" s="46"/>
      <c r="J28" s="46"/>
      <c r="K28" s="46"/>
      <c r="L28" s="45"/>
      <c r="M28" s="47">
        <f t="shared" ref="M28:V28" si="2">SUM(M26:M27)</f>
        <v>279680</v>
      </c>
      <c r="N28" s="47">
        <f t="shared" si="2"/>
        <v>158550</v>
      </c>
      <c r="O28" s="47">
        <f t="shared" si="2"/>
        <v>158550</v>
      </c>
      <c r="P28" s="47">
        <f t="shared" si="2"/>
        <v>108550</v>
      </c>
      <c r="Q28" s="47">
        <f t="shared" si="2"/>
        <v>8550</v>
      </c>
      <c r="R28" s="47">
        <f t="shared" si="2"/>
        <v>8550</v>
      </c>
      <c r="S28" s="47">
        <f t="shared" si="2"/>
        <v>8550</v>
      </c>
      <c r="T28" s="47">
        <f t="shared" si="2"/>
        <v>8550</v>
      </c>
      <c r="U28" s="47">
        <f t="shared" si="2"/>
        <v>8550</v>
      </c>
      <c r="V28" s="47">
        <f t="shared" si="2"/>
        <v>8550</v>
      </c>
      <c r="W28" s="47">
        <f>SUM(W26:W27)</f>
        <v>756630</v>
      </c>
      <c r="Y28" s="22">
        <v>24</v>
      </c>
      <c r="Z28" s="22"/>
      <c r="AA28" s="22"/>
      <c r="AB28" s="22"/>
      <c r="AC28" s="22"/>
    </row>
    <row r="29" spans="1:30" ht="36">
      <c r="A29" s="39" t="s">
        <v>120</v>
      </c>
      <c r="B29" s="39"/>
      <c r="C29" s="35"/>
      <c r="D29" s="35"/>
      <c r="E29" s="35"/>
      <c r="F29" s="35"/>
      <c r="G29" s="39"/>
      <c r="H29" s="36"/>
      <c r="I29" s="36"/>
      <c r="J29" s="36"/>
      <c r="K29" s="37"/>
      <c r="L29" s="48"/>
      <c r="M29" s="42">
        <f>'Administrative Fund 20-21'!G49</f>
        <v>62498.83</v>
      </c>
      <c r="N29" s="42">
        <f>'Administrative Fund 20-21'!C9</f>
        <v>64790</v>
      </c>
      <c r="O29" s="42">
        <f>'Administrative Fund 20-21'!C9</f>
        <v>64790</v>
      </c>
      <c r="P29" s="42">
        <v>64790</v>
      </c>
      <c r="Q29" s="42">
        <v>64790</v>
      </c>
      <c r="R29" s="42">
        <v>64790</v>
      </c>
      <c r="S29" s="42">
        <v>64790</v>
      </c>
      <c r="T29" s="42">
        <v>64790</v>
      </c>
      <c r="U29" s="49">
        <v>64790</v>
      </c>
      <c r="V29" s="49">
        <v>64790</v>
      </c>
      <c r="W29" s="47">
        <f>SUM(M29:V29)</f>
        <v>645608.83000000007</v>
      </c>
      <c r="Y29" s="23">
        <v>25</v>
      </c>
      <c r="AA29" s="34"/>
    </row>
    <row r="30" spans="1:30" ht="45" customHeight="1">
      <c r="A30" s="50"/>
      <c r="B30" s="50"/>
      <c r="C30" s="35"/>
      <c r="D30" s="35"/>
      <c r="E30" s="35"/>
      <c r="F30" s="35"/>
      <c r="G30" s="39"/>
      <c r="H30" s="36"/>
      <c r="I30" s="36"/>
      <c r="J30" s="36"/>
      <c r="K30" s="37"/>
      <c r="L30" s="51"/>
      <c r="M30" s="52">
        <f t="shared" ref="M30:V30" si="3">SUM(M28:M29)</f>
        <v>342178.83</v>
      </c>
      <c r="N30" s="52">
        <f t="shared" si="3"/>
        <v>223340</v>
      </c>
      <c r="O30" s="52">
        <f t="shared" si="3"/>
        <v>223340</v>
      </c>
      <c r="P30" s="52">
        <f t="shared" si="3"/>
        <v>173340</v>
      </c>
      <c r="Q30" s="52">
        <f t="shared" si="3"/>
        <v>73340</v>
      </c>
      <c r="R30" s="52">
        <f t="shared" si="3"/>
        <v>73340</v>
      </c>
      <c r="S30" s="52">
        <f t="shared" si="3"/>
        <v>73340</v>
      </c>
      <c r="T30" s="52">
        <f t="shared" si="3"/>
        <v>73340</v>
      </c>
      <c r="U30" s="53">
        <f t="shared" si="3"/>
        <v>73340</v>
      </c>
      <c r="V30" s="53">
        <f t="shared" si="3"/>
        <v>73340</v>
      </c>
      <c r="W30" s="52">
        <f>SUM(W28:W29)</f>
        <v>1402238.83</v>
      </c>
      <c r="Y30" s="23">
        <v>26</v>
      </c>
    </row>
    <row r="31" spans="1:30" ht="31.5" customHeight="1" thickBot="1">
      <c r="A31" s="54"/>
      <c r="B31" s="101"/>
      <c r="C31" s="55"/>
      <c r="D31" s="55"/>
      <c r="E31" s="55"/>
      <c r="F31" s="55"/>
      <c r="G31" s="55"/>
      <c r="H31" s="56"/>
      <c r="I31" s="56"/>
      <c r="J31" s="56"/>
      <c r="K31" s="56"/>
      <c r="L31" s="19"/>
      <c r="M31" s="57"/>
      <c r="N31" s="57"/>
      <c r="O31" s="57"/>
      <c r="P31" s="57"/>
      <c r="Q31" s="57"/>
      <c r="R31" s="57"/>
      <c r="S31" s="57"/>
      <c r="T31" s="57"/>
      <c r="U31" s="58"/>
      <c r="V31" s="59"/>
      <c r="W31" s="57"/>
      <c r="Y31" s="23">
        <v>27</v>
      </c>
    </row>
    <row r="32" spans="1:30">
      <c r="Y32" s="23">
        <v>28</v>
      </c>
    </row>
    <row r="33" spans="25:25">
      <c r="Y33" s="23">
        <v>29</v>
      </c>
    </row>
    <row r="34" spans="25:25">
      <c r="Y34" s="23">
        <v>30</v>
      </c>
    </row>
    <row r="35" spans="25:25">
      <c r="Y35" s="23">
        <v>31</v>
      </c>
    </row>
    <row r="36" spans="25:25">
      <c r="Y36" s="23">
        <v>32</v>
      </c>
    </row>
    <row r="37" spans="25:25">
      <c r="Y37" s="23">
        <v>33</v>
      </c>
    </row>
    <row r="38" spans="25:25">
      <c r="Y38" s="23">
        <v>34</v>
      </c>
    </row>
    <row r="39" spans="25:25">
      <c r="Y39" s="23">
        <v>35</v>
      </c>
    </row>
    <row r="40" spans="25:25">
      <c r="Y40" s="23">
        <v>36</v>
      </c>
    </row>
    <row r="41" spans="25:25">
      <c r="Y41" s="23">
        <v>37</v>
      </c>
    </row>
    <row r="42" spans="25:25">
      <c r="Y42" s="23">
        <v>38</v>
      </c>
    </row>
    <row r="43" spans="25:25">
      <c r="Y43" s="23">
        <v>39</v>
      </c>
    </row>
    <row r="44" spans="25:25">
      <c r="Y44" s="23">
        <v>40</v>
      </c>
    </row>
    <row r="45" spans="25:25">
      <c r="Y45" s="23">
        <v>41</v>
      </c>
    </row>
    <row r="46" spans="25:25">
      <c r="Y46" s="23">
        <v>42</v>
      </c>
    </row>
    <row r="47" spans="25:25">
      <c r="Y47" s="23">
        <v>43</v>
      </c>
    </row>
    <row r="48" spans="25:25">
      <c r="Y48" s="23">
        <v>44</v>
      </c>
    </row>
    <row r="49" spans="25:25">
      <c r="Y49" s="23">
        <v>45</v>
      </c>
    </row>
    <row r="50" spans="25:25">
      <c r="Y50" s="23">
        <v>46</v>
      </c>
    </row>
    <row r="51" spans="25:25">
      <c r="Y51" s="23">
        <v>47</v>
      </c>
    </row>
    <row r="52" spans="25:25">
      <c r="Y52" s="23">
        <v>48</v>
      </c>
    </row>
    <row r="53" spans="25:25">
      <c r="Y53" s="23">
        <v>49</v>
      </c>
    </row>
    <row r="54" spans="25:25">
      <c r="Y54" s="23">
        <v>50</v>
      </c>
    </row>
    <row r="55" spans="25:25">
      <c r="Y55" s="23">
        <v>51</v>
      </c>
    </row>
    <row r="56" spans="25:25">
      <c r="Y56" s="23">
        <v>52</v>
      </c>
    </row>
    <row r="57" spans="25:25">
      <c r="Y57" s="23">
        <v>53</v>
      </c>
    </row>
    <row r="58" spans="25:25">
      <c r="Y58" s="23">
        <v>54</v>
      </c>
    </row>
    <row r="59" spans="25:25">
      <c r="Y59" s="23">
        <v>55</v>
      </c>
    </row>
    <row r="60" spans="25:25">
      <c r="Y60" s="23">
        <v>56</v>
      </c>
    </row>
    <row r="61" spans="25:25">
      <c r="Y61" s="23">
        <v>57</v>
      </c>
    </row>
    <row r="62" spans="25:25">
      <c r="Y62" s="23">
        <v>58</v>
      </c>
    </row>
    <row r="63" spans="25:25">
      <c r="Y63" s="23">
        <v>59</v>
      </c>
    </row>
    <row r="64" spans="25:25">
      <c r="Y64" s="23">
        <v>60</v>
      </c>
    </row>
    <row r="65" spans="25:26">
      <c r="Y65" s="23">
        <v>61</v>
      </c>
    </row>
    <row r="66" spans="25:26">
      <c r="Y66" s="23">
        <v>62</v>
      </c>
    </row>
    <row r="67" spans="25:26">
      <c r="Y67" s="23">
        <v>63</v>
      </c>
    </row>
    <row r="68" spans="25:26">
      <c r="Y68" s="23">
        <v>64</v>
      </c>
    </row>
    <row r="69" spans="25:26">
      <c r="Y69" s="23">
        <v>65</v>
      </c>
    </row>
    <row r="70" spans="25:26">
      <c r="Y70" s="23">
        <v>66</v>
      </c>
    </row>
    <row r="71" spans="25:26">
      <c r="Y71" s="23">
        <v>67</v>
      </c>
    </row>
    <row r="72" spans="25:26">
      <c r="Y72" s="23">
        <v>68</v>
      </c>
    </row>
    <row r="73" spans="25:26">
      <c r="Y73" s="23">
        <v>69</v>
      </c>
    </row>
    <row r="74" spans="25:26">
      <c r="Y74" s="23">
        <v>70</v>
      </c>
    </row>
    <row r="75" spans="25:26">
      <c r="Y75" s="23">
        <v>71</v>
      </c>
    </row>
    <row r="76" spans="25:26">
      <c r="Y76" s="23">
        <v>72</v>
      </c>
      <c r="Z76" s="23" t="s">
        <v>106</v>
      </c>
    </row>
    <row r="77" spans="25:26">
      <c r="Y77" s="23">
        <v>73</v>
      </c>
    </row>
    <row r="78" spans="25:26">
      <c r="Y78" s="23">
        <v>74</v>
      </c>
    </row>
    <row r="79" spans="25:26" ht="28">
      <c r="Y79" s="23">
        <v>75</v>
      </c>
      <c r="Z79" s="23" t="s">
        <v>105</v>
      </c>
    </row>
    <row r="80" spans="25:26">
      <c r="Y80" s="23">
        <v>76</v>
      </c>
    </row>
    <row r="81" spans="25:25">
      <c r="Y81" s="23">
        <v>77</v>
      </c>
    </row>
    <row r="82" spans="25:25">
      <c r="Y82" s="23">
        <v>78</v>
      </c>
    </row>
  </sheetData>
  <mergeCells count="1">
    <mergeCell ref="E2:L2"/>
  </mergeCells>
  <phoneticPr fontId="16" type="noConversion"/>
  <pageMargins left="0.71" right="0.71" top="0.75000000000000011" bottom="0.75000000000000011" header="0.31" footer="0.31"/>
  <headerFooter>
    <oddFooter>Page &amp;P&amp;R&amp;A</oddFooter>
  </headerFooter>
  <ignoredErrors>
    <ignoredError sqref="N29" formula="1"/>
  </ignoredErrors>
  <extLst>
    <ext xmlns:mx="http://schemas.microsoft.com/office/mac/excel/2008/main" uri="{64002731-A6B0-56B0-2670-7721B7C09600}">
      <mx:PLV Mode="0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2:I54"/>
  <sheetViews>
    <sheetView topLeftCell="A3" workbookViewId="0">
      <selection activeCell="D28" sqref="D28"/>
    </sheetView>
  </sheetViews>
  <sheetFormatPr baseColWidth="10" defaultRowHeight="14" x14ac:dyDescent="0"/>
  <cols>
    <col min="2" max="2" width="29" style="63" customWidth="1"/>
    <col min="3" max="3" width="15.1640625" style="63" customWidth="1"/>
    <col min="4" max="4" width="3.1640625" customWidth="1"/>
    <col min="5" max="5" width="15.83203125" customWidth="1"/>
    <col min="6" max="6" width="10.5" customWidth="1"/>
    <col min="7" max="7" width="12.33203125" customWidth="1"/>
    <col min="8" max="8" width="4.1640625" customWidth="1"/>
    <col min="9" max="9" width="24.33203125" style="63" customWidth="1"/>
  </cols>
  <sheetData>
    <row r="2" spans="1:9" ht="23">
      <c r="A2" s="76" t="s">
        <v>204</v>
      </c>
    </row>
    <row r="3" spans="1:9" ht="18">
      <c r="A3" s="67" t="s">
        <v>205</v>
      </c>
    </row>
    <row r="4" spans="1:9" ht="23">
      <c r="A4" s="76"/>
    </row>
    <row r="5" spans="1:9" ht="18">
      <c r="A5" s="67" t="s">
        <v>158</v>
      </c>
      <c r="B5" s="67" t="s">
        <v>151</v>
      </c>
      <c r="C5" s="67" t="s">
        <v>159</v>
      </c>
    </row>
    <row r="6" spans="1:9">
      <c r="A6" s="68" t="s">
        <v>209</v>
      </c>
      <c r="B6" s="68" t="s">
        <v>208</v>
      </c>
      <c r="C6" s="86">
        <f>F6*78</f>
        <v>48750</v>
      </c>
      <c r="E6" t="s">
        <v>252</v>
      </c>
      <c r="F6" s="85">
        <v>625</v>
      </c>
    </row>
    <row r="7" spans="1:9">
      <c r="A7" s="107" t="s">
        <v>250</v>
      </c>
      <c r="B7" s="107" t="s">
        <v>251</v>
      </c>
      <c r="C7" s="108">
        <f>F7*78</f>
        <v>14040</v>
      </c>
      <c r="E7" t="s">
        <v>252</v>
      </c>
      <c r="F7" s="85">
        <v>180</v>
      </c>
    </row>
    <row r="8" spans="1:9" ht="23">
      <c r="A8" s="76"/>
      <c r="B8" s="81" t="s">
        <v>212</v>
      </c>
      <c r="C8" s="81">
        <v>2000</v>
      </c>
    </row>
    <row r="9" spans="1:9" ht="23">
      <c r="A9" s="76"/>
      <c r="B9" s="81" t="s">
        <v>213</v>
      </c>
      <c r="C9" s="81">
        <f>SUM(C6:C8)</f>
        <v>64790</v>
      </c>
      <c r="F9" s="85">
        <f>SUM(F6:F8)</f>
        <v>805</v>
      </c>
    </row>
    <row r="10" spans="1:9" ht="23">
      <c r="A10" s="76"/>
      <c r="B10" s="81"/>
      <c r="C10" s="81"/>
    </row>
    <row r="11" spans="1:9" ht="18">
      <c r="A11" s="67" t="s">
        <v>207</v>
      </c>
    </row>
    <row r="13" spans="1:9" s="64" customFormat="1" ht="36">
      <c r="A13" s="67" t="s">
        <v>158</v>
      </c>
      <c r="B13" s="67" t="s">
        <v>159</v>
      </c>
      <c r="C13" s="67" t="s">
        <v>151</v>
      </c>
      <c r="D13" s="67"/>
      <c r="E13" s="67" t="s">
        <v>190</v>
      </c>
      <c r="F13" s="67" t="s">
        <v>152</v>
      </c>
      <c r="G13" s="67" t="s">
        <v>166</v>
      </c>
      <c r="H13" s="67"/>
      <c r="I13" s="67" t="s">
        <v>183</v>
      </c>
    </row>
    <row r="14" spans="1:9" s="63" customFormat="1" ht="28">
      <c r="A14" s="68" t="s">
        <v>160</v>
      </c>
      <c r="B14" s="68" t="s">
        <v>161</v>
      </c>
      <c r="C14" s="68"/>
      <c r="D14" s="68"/>
      <c r="E14" s="113">
        <v>5000</v>
      </c>
      <c r="F14" s="113">
        <v>1265.76</v>
      </c>
      <c r="G14" s="113">
        <v>2500</v>
      </c>
      <c r="H14" s="68"/>
      <c r="I14" s="68" t="s">
        <v>156</v>
      </c>
    </row>
    <row r="15" spans="1:9">
      <c r="A15" s="1"/>
      <c r="B15" s="68"/>
      <c r="C15" s="68"/>
      <c r="D15" s="1"/>
      <c r="E15" s="114"/>
      <c r="F15" s="114"/>
      <c r="G15" s="114"/>
      <c r="H15" s="1"/>
      <c r="I15" s="68"/>
    </row>
    <row r="16" spans="1:9">
      <c r="A16" s="1" t="s">
        <v>162</v>
      </c>
      <c r="B16" s="68" t="s">
        <v>163</v>
      </c>
      <c r="C16" s="68"/>
      <c r="D16" s="1"/>
      <c r="E16" s="114">
        <v>500</v>
      </c>
      <c r="F16" s="114">
        <v>0</v>
      </c>
      <c r="G16" s="114">
        <v>0</v>
      </c>
      <c r="H16" s="1"/>
      <c r="I16" s="68" t="s">
        <v>274</v>
      </c>
    </row>
    <row r="17" spans="1:9">
      <c r="A17" s="1"/>
      <c r="B17" s="68"/>
      <c r="C17" s="68"/>
      <c r="D17" s="1"/>
      <c r="E17" s="114"/>
      <c r="F17" s="114"/>
      <c r="G17" s="114"/>
      <c r="H17" s="1"/>
      <c r="I17" s="68"/>
    </row>
    <row r="18" spans="1:9" ht="42">
      <c r="A18" s="1" t="s">
        <v>164</v>
      </c>
      <c r="B18" s="68" t="s">
        <v>165</v>
      </c>
      <c r="C18" s="68"/>
      <c r="D18" s="1"/>
      <c r="E18" s="114">
        <v>1000</v>
      </c>
      <c r="F18" s="114">
        <v>237.79</v>
      </c>
      <c r="G18" s="114">
        <v>500</v>
      </c>
      <c r="H18" s="1"/>
      <c r="I18" s="68" t="s">
        <v>157</v>
      </c>
    </row>
    <row r="19" spans="1:9">
      <c r="A19" s="1"/>
      <c r="B19" s="68"/>
      <c r="C19" s="68"/>
      <c r="D19" s="1"/>
      <c r="E19" s="114"/>
      <c r="F19" s="114"/>
      <c r="G19" s="114"/>
      <c r="H19" s="1"/>
      <c r="I19" s="68"/>
    </row>
    <row r="20" spans="1:9">
      <c r="A20" s="1"/>
      <c r="B20" s="68" t="s">
        <v>167</v>
      </c>
      <c r="C20" s="68"/>
      <c r="D20" s="1"/>
      <c r="E20" s="114"/>
      <c r="F20" s="114">
        <v>4000</v>
      </c>
      <c r="G20" s="114">
        <v>4000</v>
      </c>
      <c r="H20" s="1"/>
      <c r="I20" s="68" t="s">
        <v>235</v>
      </c>
    </row>
    <row r="21" spans="1:9" ht="28">
      <c r="A21" s="31"/>
      <c r="B21" s="31"/>
      <c r="C21" s="69" t="s">
        <v>176</v>
      </c>
      <c r="D21" s="31"/>
      <c r="E21" s="115"/>
      <c r="F21" s="115"/>
      <c r="G21" s="115"/>
      <c r="H21" s="31"/>
      <c r="I21" s="31"/>
    </row>
    <row r="22" spans="1:9">
      <c r="A22" s="1" t="s">
        <v>272</v>
      </c>
      <c r="B22" s="68" t="s">
        <v>273</v>
      </c>
      <c r="C22" s="68"/>
      <c r="D22" s="1"/>
      <c r="E22" s="114">
        <v>6450</v>
      </c>
      <c r="F22" s="114">
        <v>6450</v>
      </c>
      <c r="G22" s="114">
        <v>500</v>
      </c>
      <c r="H22" s="1"/>
      <c r="I22" s="68"/>
    </row>
    <row r="23" spans="1:9">
      <c r="A23" s="1"/>
      <c r="B23" s="68"/>
      <c r="C23" s="68"/>
      <c r="D23" s="1"/>
      <c r="E23" s="114"/>
      <c r="F23" s="114"/>
      <c r="G23" s="114"/>
      <c r="H23" s="1"/>
      <c r="I23" s="68"/>
    </row>
    <row r="24" spans="1:9">
      <c r="A24" s="1"/>
      <c r="B24" s="68"/>
      <c r="C24" s="68"/>
      <c r="D24" s="1"/>
      <c r="E24" s="114"/>
      <c r="F24" s="114"/>
      <c r="G24" s="114"/>
      <c r="H24" s="1"/>
      <c r="I24" s="68"/>
    </row>
    <row r="25" spans="1:9">
      <c r="A25" s="1" t="s">
        <v>168</v>
      </c>
      <c r="B25" s="68" t="s">
        <v>230</v>
      </c>
      <c r="C25" s="68" t="s">
        <v>169</v>
      </c>
      <c r="D25" s="1"/>
      <c r="E25" s="114">
        <v>6386.51</v>
      </c>
      <c r="F25" s="114">
        <v>6501.77</v>
      </c>
      <c r="G25" s="114">
        <v>0</v>
      </c>
      <c r="H25" s="1"/>
      <c r="I25" s="68"/>
    </row>
    <row r="26" spans="1:9">
      <c r="A26" s="1"/>
      <c r="B26" s="68"/>
      <c r="C26" s="68"/>
      <c r="D26" s="1"/>
      <c r="E26" s="114"/>
      <c r="F26" s="114"/>
      <c r="G26" s="114"/>
      <c r="H26" s="1"/>
      <c r="I26" s="68"/>
    </row>
    <row r="27" spans="1:9">
      <c r="A27" s="1"/>
      <c r="B27" s="68"/>
      <c r="C27" s="68"/>
      <c r="D27" s="1"/>
      <c r="E27" s="114"/>
      <c r="F27" s="114"/>
      <c r="G27" s="114"/>
      <c r="H27" s="1"/>
      <c r="I27" s="68"/>
    </row>
    <row r="28" spans="1:9">
      <c r="A28" s="1" t="s">
        <v>170</v>
      </c>
      <c r="B28" s="68" t="s">
        <v>171</v>
      </c>
      <c r="C28" s="68" t="s">
        <v>172</v>
      </c>
      <c r="D28" s="1"/>
      <c r="E28" s="114">
        <v>5607.3</v>
      </c>
      <c r="F28" s="114">
        <v>8473.44</v>
      </c>
      <c r="G28" s="114">
        <v>8500</v>
      </c>
      <c r="H28" s="1"/>
      <c r="I28" s="68"/>
    </row>
    <row r="29" spans="1:9">
      <c r="A29" s="1"/>
      <c r="B29" s="68"/>
      <c r="C29" s="68"/>
      <c r="D29" s="1"/>
      <c r="E29" s="114"/>
      <c r="F29" s="114"/>
      <c r="G29" s="114"/>
      <c r="H29" s="1"/>
      <c r="I29" s="68"/>
    </row>
    <row r="30" spans="1:9">
      <c r="A30" s="1"/>
      <c r="B30" s="68"/>
      <c r="C30" s="68"/>
      <c r="D30" s="1"/>
      <c r="E30" s="114"/>
      <c r="F30" s="114"/>
      <c r="G30" s="114"/>
      <c r="H30" s="1"/>
      <c r="I30" s="68"/>
    </row>
    <row r="31" spans="1:9">
      <c r="A31" s="1" t="s">
        <v>173</v>
      </c>
      <c r="B31" s="68" t="s">
        <v>174</v>
      </c>
      <c r="C31" s="68"/>
      <c r="D31" s="1"/>
      <c r="E31" s="114">
        <v>0</v>
      </c>
      <c r="F31" s="114">
        <v>0</v>
      </c>
      <c r="G31" s="114">
        <v>400</v>
      </c>
      <c r="H31" s="1"/>
      <c r="I31" s="68" t="s">
        <v>275</v>
      </c>
    </row>
    <row r="32" spans="1:9">
      <c r="A32" s="1"/>
      <c r="B32" s="68"/>
      <c r="C32" s="68"/>
      <c r="D32" s="1"/>
      <c r="E32" s="114"/>
      <c r="F32" s="114"/>
      <c r="G32" s="114"/>
      <c r="H32" s="1"/>
      <c r="I32" s="68"/>
    </row>
    <row r="33" spans="1:9">
      <c r="A33" s="1"/>
      <c r="B33" s="68"/>
      <c r="C33" s="68"/>
      <c r="D33" s="1"/>
      <c r="E33" s="114"/>
      <c r="F33" s="114"/>
      <c r="G33" s="114"/>
      <c r="H33" s="1"/>
      <c r="I33" s="68"/>
    </row>
    <row r="34" spans="1:9">
      <c r="A34" s="1" t="s">
        <v>177</v>
      </c>
      <c r="B34" s="68" t="s">
        <v>178</v>
      </c>
      <c r="C34" s="68" t="s">
        <v>276</v>
      </c>
      <c r="D34" s="1"/>
      <c r="E34" s="114">
        <v>4000</v>
      </c>
      <c r="F34" s="114">
        <v>3401.17</v>
      </c>
      <c r="G34" s="114">
        <v>598.83000000000004</v>
      </c>
      <c r="H34" s="1"/>
      <c r="I34" s="68" t="s">
        <v>169</v>
      </c>
    </row>
    <row r="35" spans="1:9">
      <c r="A35" s="1"/>
      <c r="B35" s="68"/>
      <c r="C35" s="68"/>
      <c r="D35" s="1"/>
      <c r="E35" s="114"/>
      <c r="F35" s="114"/>
      <c r="G35" s="114"/>
      <c r="H35" s="1"/>
      <c r="I35" s="68"/>
    </row>
    <row r="36" spans="1:9" ht="28">
      <c r="A36" s="1" t="s">
        <v>179</v>
      </c>
      <c r="B36" s="68" t="s">
        <v>180</v>
      </c>
      <c r="C36" s="68" t="s">
        <v>187</v>
      </c>
      <c r="D36" s="1"/>
      <c r="E36" s="114">
        <v>8000</v>
      </c>
      <c r="F36" s="114">
        <v>8259</v>
      </c>
      <c r="G36" s="114">
        <v>8500</v>
      </c>
      <c r="H36" s="1"/>
      <c r="I36" s="68" t="s">
        <v>277</v>
      </c>
    </row>
    <row r="37" spans="1:9">
      <c r="A37" s="1"/>
      <c r="B37" s="68"/>
      <c r="C37" s="68"/>
      <c r="D37" s="1"/>
      <c r="E37" s="114"/>
      <c r="F37" s="114"/>
      <c r="G37" s="114"/>
      <c r="H37" s="1"/>
      <c r="I37" s="68"/>
    </row>
    <row r="38" spans="1:9" ht="56">
      <c r="A38" s="1" t="s">
        <v>181</v>
      </c>
      <c r="B38" s="68" t="s">
        <v>182</v>
      </c>
      <c r="C38" s="68"/>
      <c r="D38" s="1"/>
      <c r="E38" s="114">
        <v>28550</v>
      </c>
      <c r="F38" s="114">
        <v>25000</v>
      </c>
      <c r="G38" s="115">
        <v>25000</v>
      </c>
      <c r="H38" s="1"/>
      <c r="I38" s="68" t="s">
        <v>231</v>
      </c>
    </row>
    <row r="39" spans="1:9">
      <c r="A39" s="1"/>
      <c r="B39" s="68"/>
      <c r="C39" s="68"/>
      <c r="D39" s="1"/>
      <c r="E39" s="114"/>
      <c r="F39" s="114"/>
      <c r="G39" s="114"/>
      <c r="H39" s="1"/>
      <c r="I39" s="68"/>
    </row>
    <row r="40" spans="1:9" ht="28">
      <c r="A40" s="1" t="s">
        <v>184</v>
      </c>
      <c r="B40" s="68" t="s">
        <v>232</v>
      </c>
      <c r="C40" s="68" t="s">
        <v>229</v>
      </c>
      <c r="D40" s="1"/>
      <c r="E40" s="114">
        <v>7000</v>
      </c>
      <c r="F40" s="114">
        <v>0</v>
      </c>
      <c r="G40" s="114">
        <v>0</v>
      </c>
      <c r="H40" s="1"/>
      <c r="I40" s="69" t="s">
        <v>238</v>
      </c>
    </row>
    <row r="41" spans="1:9">
      <c r="A41" s="1"/>
      <c r="B41" s="68"/>
      <c r="C41" s="68"/>
      <c r="D41" s="1"/>
      <c r="E41" s="114"/>
      <c r="F41" s="114"/>
      <c r="G41" s="114"/>
      <c r="H41" s="1"/>
      <c r="I41" s="68"/>
    </row>
    <row r="42" spans="1:9">
      <c r="A42" s="1"/>
      <c r="B42" s="68"/>
      <c r="C42" s="68"/>
      <c r="D42" s="1"/>
      <c r="E42" s="114"/>
      <c r="F42" s="114"/>
      <c r="G42" s="114"/>
      <c r="H42" s="1"/>
      <c r="I42" s="68"/>
    </row>
    <row r="43" spans="1:9" ht="28">
      <c r="A43" s="1" t="s">
        <v>185</v>
      </c>
      <c r="B43" s="68" t="s">
        <v>186</v>
      </c>
      <c r="C43" s="68"/>
      <c r="D43" s="1"/>
      <c r="E43" s="114">
        <v>5000</v>
      </c>
      <c r="F43" s="114">
        <v>359.82</v>
      </c>
      <c r="G43" s="114">
        <v>2000</v>
      </c>
      <c r="H43" s="1"/>
      <c r="I43" s="68" t="s">
        <v>278</v>
      </c>
    </row>
    <row r="44" spans="1:9">
      <c r="A44" s="1"/>
      <c r="B44" s="68"/>
      <c r="C44" s="68"/>
      <c r="D44" s="1"/>
      <c r="E44" s="114"/>
      <c r="F44" s="114"/>
      <c r="G44" s="114"/>
      <c r="H44" s="1"/>
      <c r="I44" s="68"/>
    </row>
    <row r="45" spans="1:9">
      <c r="A45" s="1"/>
      <c r="B45" s="68" t="s">
        <v>214</v>
      </c>
      <c r="C45" s="68"/>
      <c r="D45" s="1"/>
      <c r="E45" s="114"/>
      <c r="F45" s="114"/>
      <c r="G45" s="114"/>
      <c r="H45" s="1"/>
      <c r="I45" s="68"/>
    </row>
    <row r="46" spans="1:9">
      <c r="A46" s="1"/>
      <c r="B46" s="68" t="s">
        <v>215</v>
      </c>
      <c r="C46" s="68"/>
      <c r="D46" s="1"/>
      <c r="E46" s="114"/>
      <c r="F46" s="114"/>
      <c r="G46" s="114"/>
      <c r="H46" s="1"/>
      <c r="I46" s="68"/>
    </row>
    <row r="47" spans="1:9">
      <c r="A47" s="1"/>
      <c r="B47" s="68" t="s">
        <v>216</v>
      </c>
      <c r="C47" s="68"/>
      <c r="D47" s="1"/>
      <c r="E47" s="114"/>
      <c r="F47" s="114"/>
      <c r="G47" s="114">
        <v>10000</v>
      </c>
      <c r="H47" s="1"/>
      <c r="I47" s="68"/>
    </row>
    <row r="48" spans="1:9">
      <c r="A48" s="1"/>
      <c r="B48" s="71" t="s">
        <v>201</v>
      </c>
      <c r="C48" s="68"/>
      <c r="D48" s="1"/>
      <c r="E48" s="1"/>
      <c r="F48" s="1"/>
      <c r="G48" s="1"/>
      <c r="H48" s="1"/>
      <c r="I48" s="71" t="s">
        <v>202</v>
      </c>
    </row>
    <row r="49" spans="1:9" s="61" customFormat="1" ht="18">
      <c r="A49" s="109"/>
      <c r="B49" s="110" t="s">
        <v>59</v>
      </c>
      <c r="C49" s="111"/>
      <c r="D49" s="109"/>
      <c r="E49" s="112">
        <f t="shared" ref="E49:F49" si="0">SUM(E14:E48)</f>
        <v>77493.81</v>
      </c>
      <c r="F49" s="112">
        <f t="shared" si="0"/>
        <v>63948.75</v>
      </c>
      <c r="G49" s="112">
        <f>SUM(G14:G48)</f>
        <v>62498.83</v>
      </c>
      <c r="H49" s="109"/>
      <c r="I49" s="111"/>
    </row>
    <row r="50" spans="1:9">
      <c r="A50" s="1"/>
      <c r="B50" s="68"/>
      <c r="C50" s="68"/>
      <c r="D50" s="1"/>
      <c r="E50" s="1"/>
      <c r="F50" s="1"/>
      <c r="G50" s="1"/>
      <c r="H50" s="1"/>
      <c r="I50" s="68"/>
    </row>
    <row r="51" spans="1:9" ht="42">
      <c r="A51" s="1"/>
      <c r="B51" s="71" t="s">
        <v>191</v>
      </c>
      <c r="C51" s="68"/>
      <c r="D51" s="1"/>
      <c r="E51" s="1"/>
      <c r="F51" s="1"/>
      <c r="G51" s="1"/>
      <c r="H51" s="1"/>
      <c r="I51" s="68"/>
    </row>
    <row r="53" spans="1:9">
      <c r="B53" s="63" t="s">
        <v>253</v>
      </c>
      <c r="C53" s="63" t="s">
        <v>197</v>
      </c>
    </row>
    <row r="54" spans="1:9">
      <c r="B54" s="116">
        <f>(G49)/C54</f>
        <v>801.26705128205128</v>
      </c>
      <c r="C54" s="81">
        <v>78</v>
      </c>
      <c r="E54" t="s">
        <v>254</v>
      </c>
    </row>
  </sheetData>
  <phoneticPr fontId="16" type="noConversion"/>
  <pageMargins left="0.75000000000000011" right="0.75000000000000011" top="1" bottom="1" header="0.5" footer="0.5"/>
  <headerFooter>
    <oddFooter>&amp;L&amp;"Calibri,Regular"&amp;K000000&amp;F&amp;C&amp;"Calibri,Regular"&amp;K000000Page &amp;P&amp;R&amp;"Calibri,Regular"&amp;K000000&amp;A</oddFooter>
  </headerFooter>
  <extLst>
    <ext xmlns:mx="http://schemas.microsoft.com/office/mac/excel/2008/main" uri="{64002731-A6B0-56B0-2670-7721B7C09600}">
      <mx:PLV Mode="0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J37"/>
  <sheetViews>
    <sheetView topLeftCell="A7" workbookViewId="0">
      <selection activeCell="L30" sqref="L30"/>
    </sheetView>
  </sheetViews>
  <sheetFormatPr baseColWidth="10" defaultRowHeight="14" x14ac:dyDescent="0"/>
  <cols>
    <col min="2" max="2" width="20" style="63" customWidth="1"/>
    <col min="3" max="3" width="19.1640625" style="63" customWidth="1"/>
    <col min="4" max="4" width="3.6640625" customWidth="1"/>
    <col min="5" max="5" width="14.1640625" customWidth="1"/>
    <col min="7" max="7" width="20.1640625" customWidth="1"/>
    <col min="8" max="8" width="18.6640625" customWidth="1"/>
    <col min="9" max="9" width="21.83203125" customWidth="1"/>
  </cols>
  <sheetData>
    <row r="1" spans="1:10" ht="23">
      <c r="A1" s="75" t="s">
        <v>293</v>
      </c>
    </row>
    <row r="3" spans="1:10" ht="18">
      <c r="A3" s="74" t="s">
        <v>205</v>
      </c>
    </row>
    <row r="4" spans="1:10" ht="18">
      <c r="A4" s="78" t="s">
        <v>158</v>
      </c>
      <c r="B4" s="78" t="s">
        <v>151</v>
      </c>
      <c r="C4" s="78" t="s">
        <v>159</v>
      </c>
    </row>
    <row r="5" spans="1:10">
      <c r="A5" s="1" t="s">
        <v>211</v>
      </c>
      <c r="B5" s="80" t="s">
        <v>210</v>
      </c>
      <c r="C5" s="80">
        <v>39000</v>
      </c>
    </row>
    <row r="6" spans="1:10" ht="23">
      <c r="A6" s="82"/>
      <c r="B6" s="83" t="s">
        <v>59</v>
      </c>
      <c r="C6" s="71">
        <f>SUM(C5)</f>
        <v>39000</v>
      </c>
    </row>
    <row r="8" spans="1:10" ht="18">
      <c r="A8" s="74" t="s">
        <v>206</v>
      </c>
    </row>
    <row r="9" spans="1:10">
      <c r="A9" s="79"/>
      <c r="B9" s="77"/>
    </row>
    <row r="10" spans="1:10" ht="36">
      <c r="A10" s="67" t="s">
        <v>158</v>
      </c>
      <c r="B10" s="67" t="s">
        <v>159</v>
      </c>
      <c r="C10" s="67" t="s">
        <v>151</v>
      </c>
      <c r="D10" s="67"/>
      <c r="E10" s="67" t="s">
        <v>193</v>
      </c>
      <c r="F10" s="67" t="s">
        <v>152</v>
      </c>
      <c r="G10" s="67" t="s">
        <v>194</v>
      </c>
      <c r="H10" s="67" t="s">
        <v>217</v>
      </c>
      <c r="I10" s="67" t="s">
        <v>183</v>
      </c>
    </row>
    <row r="11" spans="1:10">
      <c r="A11" s="1"/>
      <c r="B11" s="68"/>
      <c r="C11" s="68"/>
      <c r="D11" s="1"/>
      <c r="E11" s="1"/>
      <c r="F11" s="1"/>
      <c r="G11" s="1"/>
      <c r="H11" s="1"/>
      <c r="I11" s="1"/>
    </row>
    <row r="12" spans="1:10" s="65" customFormat="1" ht="28">
      <c r="A12" s="31" t="s">
        <v>249</v>
      </c>
      <c r="B12" s="69" t="s">
        <v>218</v>
      </c>
      <c r="C12" s="69" t="s">
        <v>203</v>
      </c>
      <c r="D12" s="31"/>
      <c r="E12" s="31">
        <v>0</v>
      </c>
      <c r="F12" s="31">
        <v>0</v>
      </c>
      <c r="G12" s="31">
        <v>900</v>
      </c>
      <c r="H12" s="31">
        <v>0</v>
      </c>
      <c r="I12" s="69" t="s">
        <v>228</v>
      </c>
    </row>
    <row r="13" spans="1:10" s="65" customFormat="1">
      <c r="A13" s="31"/>
      <c r="B13" s="69"/>
      <c r="C13" s="69"/>
      <c r="D13" s="31"/>
      <c r="E13" s="31"/>
      <c r="F13" s="31"/>
      <c r="G13" s="31"/>
      <c r="H13" s="31"/>
      <c r="I13" s="69"/>
    </row>
    <row r="14" spans="1:10" s="65" customFormat="1" ht="42">
      <c r="A14" s="31" t="s">
        <v>269</v>
      </c>
      <c r="B14" s="69" t="s">
        <v>176</v>
      </c>
      <c r="C14" s="69" t="s">
        <v>189</v>
      </c>
      <c r="D14" s="31"/>
      <c r="E14" s="31">
        <v>50333.8</v>
      </c>
      <c r="F14" s="31">
        <v>47767.4</v>
      </c>
      <c r="G14" s="72">
        <v>250000</v>
      </c>
      <c r="H14" s="31">
        <v>254620</v>
      </c>
      <c r="I14" s="73" t="s">
        <v>237</v>
      </c>
    </row>
    <row r="15" spans="1:10" s="65" customFormat="1" ht="42">
      <c r="A15" s="1" t="s">
        <v>270</v>
      </c>
      <c r="B15" s="68" t="s">
        <v>271</v>
      </c>
      <c r="C15" s="68" t="s">
        <v>279</v>
      </c>
      <c r="D15" s="31"/>
      <c r="E15" s="31">
        <v>0</v>
      </c>
      <c r="F15" s="31">
        <v>0</v>
      </c>
      <c r="G15" s="31">
        <v>5000</v>
      </c>
      <c r="H15" s="72"/>
      <c r="I15" s="68" t="s">
        <v>280</v>
      </c>
      <c r="J15" s="66"/>
    </row>
    <row r="16" spans="1:10" s="65" customFormat="1">
      <c r="A16" s="31" t="s">
        <v>268</v>
      </c>
      <c r="B16" s="69" t="s">
        <v>257</v>
      </c>
      <c r="C16" s="69" t="s">
        <v>236</v>
      </c>
      <c r="D16" s="31"/>
      <c r="E16" s="31">
        <v>0</v>
      </c>
      <c r="F16" s="31">
        <v>850</v>
      </c>
      <c r="G16" s="31">
        <v>20000</v>
      </c>
      <c r="I16" s="31" t="s">
        <v>233</v>
      </c>
      <c r="J16" s="66"/>
    </row>
    <row r="17" spans="1:10" s="65" customFormat="1" ht="28">
      <c r="A17" s="31" t="s">
        <v>267</v>
      </c>
      <c r="B17" s="69" t="s">
        <v>256</v>
      </c>
      <c r="C17" s="68" t="s">
        <v>258</v>
      </c>
      <c r="D17" s="31"/>
      <c r="E17" s="31">
        <v>0</v>
      </c>
      <c r="F17" s="31">
        <v>0</v>
      </c>
      <c r="G17" s="31">
        <v>10000</v>
      </c>
      <c r="H17" s="31"/>
      <c r="I17" s="31" t="s">
        <v>234</v>
      </c>
      <c r="J17" s="66"/>
    </row>
    <row r="18" spans="1:10" s="65" customFormat="1">
      <c r="A18" s="31"/>
      <c r="B18" s="69"/>
      <c r="C18" s="69"/>
      <c r="D18" s="31"/>
      <c r="E18" s="31"/>
      <c r="F18" s="31"/>
      <c r="G18" s="72"/>
      <c r="H18" s="31"/>
      <c r="I18" s="69"/>
    </row>
    <row r="19" spans="1:10" s="65" customFormat="1" ht="28">
      <c r="A19" s="31"/>
      <c r="B19" s="69" t="s">
        <v>219</v>
      </c>
      <c r="C19" s="69" t="s">
        <v>188</v>
      </c>
      <c r="D19" s="31"/>
      <c r="E19" s="31">
        <v>0</v>
      </c>
      <c r="F19" s="31">
        <v>0</v>
      </c>
      <c r="G19" s="31">
        <v>500</v>
      </c>
      <c r="H19" s="31">
        <v>0</v>
      </c>
      <c r="I19" s="69" t="s">
        <v>196</v>
      </c>
    </row>
    <row r="20" spans="1:10" s="65" customFormat="1">
      <c r="A20" s="31"/>
      <c r="B20" s="69"/>
      <c r="C20" s="69"/>
      <c r="D20" s="31"/>
      <c r="E20" s="31"/>
      <c r="F20" s="31"/>
      <c r="G20" s="31"/>
      <c r="H20" s="31"/>
      <c r="I20" s="69"/>
    </row>
    <row r="21" spans="1:10" s="65" customFormat="1">
      <c r="A21" s="31"/>
      <c r="B21" s="69"/>
      <c r="C21" s="69"/>
      <c r="D21" s="31"/>
      <c r="E21" s="31"/>
      <c r="F21" s="31"/>
      <c r="G21" s="31"/>
      <c r="H21" s="31"/>
      <c r="I21" s="69"/>
    </row>
    <row r="22" spans="1:10" s="65" customFormat="1">
      <c r="A22" s="31" t="s">
        <v>175</v>
      </c>
      <c r="B22" s="69" t="s">
        <v>266</v>
      </c>
      <c r="C22" s="68" t="s">
        <v>259</v>
      </c>
      <c r="D22" s="31"/>
      <c r="E22" s="114">
        <v>29700</v>
      </c>
      <c r="F22" s="114">
        <v>25192.54</v>
      </c>
      <c r="G22" s="114">
        <v>4607</v>
      </c>
      <c r="H22" s="31">
        <v>0</v>
      </c>
      <c r="I22" s="69"/>
    </row>
    <row r="23" spans="1:10" s="65" customFormat="1" ht="28">
      <c r="A23" s="31" t="s">
        <v>255</v>
      </c>
      <c r="B23" s="69" t="s">
        <v>227</v>
      </c>
      <c r="C23" s="69" t="s">
        <v>260</v>
      </c>
      <c r="D23" s="31"/>
      <c r="E23" s="31"/>
      <c r="F23" s="31"/>
      <c r="G23" s="31"/>
      <c r="H23" s="31"/>
      <c r="I23" s="69"/>
    </row>
    <row r="24" spans="1:10" s="65" customFormat="1" ht="28">
      <c r="A24" s="31" t="s">
        <v>185</v>
      </c>
      <c r="B24" s="69" t="s">
        <v>220</v>
      </c>
      <c r="C24" s="69" t="s">
        <v>261</v>
      </c>
      <c r="D24" s="31"/>
      <c r="E24" s="31">
        <v>0</v>
      </c>
      <c r="F24" s="31">
        <v>0</v>
      </c>
      <c r="G24" s="31">
        <v>5000</v>
      </c>
      <c r="H24" s="31">
        <v>0</v>
      </c>
      <c r="I24" s="69" t="s">
        <v>196</v>
      </c>
    </row>
    <row r="25" spans="1:10">
      <c r="A25" s="1"/>
      <c r="B25" s="68"/>
      <c r="C25" s="68"/>
      <c r="D25" s="1"/>
      <c r="E25" s="1"/>
      <c r="F25" s="1"/>
      <c r="G25" s="1"/>
      <c r="H25" s="1"/>
      <c r="I25" s="68"/>
    </row>
    <row r="26" spans="1:10" ht="28">
      <c r="A26" s="1" t="s">
        <v>262</v>
      </c>
      <c r="B26" s="68" t="s">
        <v>264</v>
      </c>
      <c r="C26" s="68" t="s">
        <v>264</v>
      </c>
      <c r="D26" s="1"/>
      <c r="E26" s="1"/>
      <c r="F26" s="1"/>
      <c r="G26" s="1">
        <v>1000</v>
      </c>
      <c r="H26" s="1"/>
      <c r="I26" s="69" t="s">
        <v>196</v>
      </c>
    </row>
    <row r="27" spans="1:10" ht="28">
      <c r="A27" s="1" t="s">
        <v>263</v>
      </c>
      <c r="B27" s="68" t="s">
        <v>221</v>
      </c>
      <c r="C27" s="68" t="s">
        <v>265</v>
      </c>
      <c r="D27" s="1"/>
      <c r="E27" s="1"/>
      <c r="F27" s="1"/>
      <c r="G27" s="1">
        <v>300</v>
      </c>
      <c r="H27" s="1"/>
      <c r="I27" s="69" t="s">
        <v>196</v>
      </c>
    </row>
    <row r="28" spans="1:10">
      <c r="A28" s="1"/>
      <c r="B28" s="68"/>
      <c r="C28" s="68"/>
      <c r="D28" s="1"/>
      <c r="E28" s="1"/>
      <c r="F28" s="1"/>
      <c r="G28" s="1"/>
      <c r="H28" s="1"/>
      <c r="I28" s="68"/>
    </row>
    <row r="29" spans="1:10">
      <c r="A29" s="1"/>
      <c r="B29" s="68"/>
      <c r="C29" s="68"/>
      <c r="D29" s="1"/>
      <c r="E29" s="1"/>
      <c r="F29" s="1"/>
      <c r="G29" s="1"/>
      <c r="H29" s="1"/>
      <c r="I29" s="68"/>
    </row>
    <row r="30" spans="1:10" ht="43">
      <c r="A30" s="1"/>
      <c r="B30" s="67" t="s">
        <v>59</v>
      </c>
      <c r="C30" s="68"/>
      <c r="D30" s="1"/>
      <c r="E30" s="70">
        <f>SUM(E12:E29)</f>
        <v>80033.8</v>
      </c>
      <c r="F30" s="70">
        <f>SUM(F12:F29)</f>
        <v>73809.94</v>
      </c>
      <c r="G30" s="70">
        <f>SUM(G12:G29)</f>
        <v>297307</v>
      </c>
      <c r="H30" s="1">
        <f>SUM(H11:H29)</f>
        <v>254620</v>
      </c>
      <c r="I30" s="68" t="s">
        <v>226</v>
      </c>
    </row>
    <row r="31" spans="1:10">
      <c r="A31" s="1"/>
      <c r="B31" s="68"/>
      <c r="C31" s="68"/>
      <c r="D31" s="1"/>
      <c r="E31" s="1"/>
      <c r="F31" s="1"/>
      <c r="G31" s="1"/>
      <c r="H31" s="1"/>
      <c r="I31" s="68"/>
    </row>
    <row r="32" spans="1:10" ht="56">
      <c r="A32" s="1"/>
      <c r="B32" s="71" t="s">
        <v>294</v>
      </c>
      <c r="C32" s="68"/>
      <c r="D32" s="1"/>
      <c r="E32" s="1"/>
      <c r="F32" s="1"/>
      <c r="G32" s="1"/>
      <c r="H32" s="1"/>
      <c r="I32" s="68"/>
    </row>
    <row r="34" spans="2:5" ht="28">
      <c r="B34" s="63" t="s">
        <v>198</v>
      </c>
      <c r="C34" s="63" t="s">
        <v>197</v>
      </c>
    </row>
    <row r="35" spans="2:5">
      <c r="B35" s="84">
        <f>(G30-H14)/C35</f>
        <v>547.26923076923072</v>
      </c>
      <c r="C35" s="63">
        <v>78</v>
      </c>
      <c r="E35" t="s">
        <v>295</v>
      </c>
    </row>
    <row r="36" spans="2:5">
      <c r="B36" s="84"/>
    </row>
    <row r="37" spans="2:5">
      <c r="B37" s="84"/>
    </row>
  </sheetData>
  <phoneticPr fontId="16" type="noConversion"/>
  <pageMargins left="0.75000000000000011" right="0.75000000000000011" top="1" bottom="1" header="0.5" footer="0.5"/>
  <headerFooter>
    <oddFooter>&amp;L&amp;"Calibri,Regular"&amp;K000000&amp;F&amp;C&amp;"Calibri,Regular"&amp;K000000&amp;A&amp;R&amp;"Calibri,Regular"&amp;K000000Page &amp;P</oddFooter>
  </headerFooter>
  <ignoredErrors>
    <ignoredError sqref="G30" emptyCellReference="1"/>
  </ignoredErrors>
  <extLst>
    <ext xmlns:mx="http://schemas.microsoft.com/office/mac/excel/2008/main" uri="{64002731-A6B0-56B0-2670-7721B7C09600}">
      <mx:PLV Mode="0" OnePage="0" WScale="10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2:J52"/>
  <sheetViews>
    <sheetView topLeftCell="A30" workbookViewId="0">
      <selection activeCell="G39" sqref="G39"/>
    </sheetView>
  </sheetViews>
  <sheetFormatPr baseColWidth="10" defaultRowHeight="14" x14ac:dyDescent="0"/>
  <cols>
    <col min="2" max="2" width="29" style="63" customWidth="1"/>
    <col min="3" max="3" width="15.1640625" style="63" customWidth="1"/>
    <col min="4" max="4" width="6.33203125" customWidth="1"/>
    <col min="5" max="7" width="12.33203125" customWidth="1"/>
    <col min="8" max="8" width="4.1640625" customWidth="1"/>
    <col min="9" max="9" width="24.33203125" style="63" customWidth="1"/>
    <col min="10" max="10" width="15.1640625" customWidth="1"/>
  </cols>
  <sheetData>
    <row r="2" spans="1:10" ht="23">
      <c r="A2" s="76" t="s">
        <v>204</v>
      </c>
    </row>
    <row r="3" spans="1:10" ht="18">
      <c r="A3" s="67" t="s">
        <v>205</v>
      </c>
    </row>
    <row r="4" spans="1:10" ht="23">
      <c r="A4" s="76"/>
    </row>
    <row r="5" spans="1:10" ht="18">
      <c r="A5" s="67" t="s">
        <v>158</v>
      </c>
      <c r="B5" s="67" t="s">
        <v>151</v>
      </c>
      <c r="C5" s="67" t="s">
        <v>159</v>
      </c>
    </row>
    <row r="6" spans="1:10">
      <c r="A6" s="68" t="s">
        <v>209</v>
      </c>
      <c r="B6" s="68" t="s">
        <v>208</v>
      </c>
      <c r="C6" s="86">
        <f>D6*78</f>
        <v>48750</v>
      </c>
      <c r="D6" s="85">
        <v>625</v>
      </c>
    </row>
    <row r="7" spans="1:10">
      <c r="A7" s="107" t="s">
        <v>250</v>
      </c>
      <c r="B7" s="107" t="s">
        <v>251</v>
      </c>
      <c r="C7" s="108">
        <f>D7*78</f>
        <v>14040</v>
      </c>
      <c r="D7" s="85">
        <v>180</v>
      </c>
    </row>
    <row r="8" spans="1:10" ht="23">
      <c r="A8" s="76"/>
      <c r="B8" s="81" t="s">
        <v>212</v>
      </c>
      <c r="C8" s="81">
        <v>2000</v>
      </c>
    </row>
    <row r="9" spans="1:10" ht="23">
      <c r="A9" s="76"/>
      <c r="B9" s="81" t="s">
        <v>213</v>
      </c>
      <c r="C9" s="81">
        <f>SUM(C6:C8)</f>
        <v>64790</v>
      </c>
      <c r="D9" s="85">
        <f>SUM(D6:D8)</f>
        <v>805</v>
      </c>
    </row>
    <row r="10" spans="1:10" ht="23">
      <c r="A10" s="76"/>
      <c r="B10" s="81"/>
      <c r="C10" s="81"/>
    </row>
    <row r="11" spans="1:10" ht="18">
      <c r="A11" s="67" t="s">
        <v>207</v>
      </c>
    </row>
    <row r="13" spans="1:10" s="64" customFormat="1" ht="36">
      <c r="A13" s="67" t="s">
        <v>158</v>
      </c>
      <c r="B13" s="67" t="s">
        <v>159</v>
      </c>
      <c r="C13" s="67" t="s">
        <v>151</v>
      </c>
      <c r="D13" s="67"/>
      <c r="E13" s="67" t="s">
        <v>166</v>
      </c>
      <c r="F13" s="67" t="s">
        <v>152</v>
      </c>
      <c r="G13" s="67" t="s">
        <v>300</v>
      </c>
      <c r="H13" s="67"/>
      <c r="I13" s="67" t="s">
        <v>183</v>
      </c>
      <c r="J13" s="67" t="s">
        <v>301</v>
      </c>
    </row>
    <row r="14" spans="1:10" s="64" customFormat="1" ht="18">
      <c r="A14" s="67"/>
      <c r="B14" s="67"/>
      <c r="C14" s="67"/>
      <c r="D14" s="67"/>
      <c r="E14" s="113"/>
      <c r="F14" s="113"/>
      <c r="G14" s="67"/>
      <c r="H14" s="67"/>
      <c r="I14" s="67"/>
      <c r="J14" s="68"/>
    </row>
    <row r="15" spans="1:10" s="63" customFormat="1" ht="28">
      <c r="A15" s="68" t="s">
        <v>160</v>
      </c>
      <c r="B15" s="68" t="s">
        <v>161</v>
      </c>
      <c r="C15" s="68"/>
      <c r="D15" s="68"/>
      <c r="E15" s="113">
        <v>2500</v>
      </c>
      <c r="F15" s="113">
        <v>410.71</v>
      </c>
      <c r="G15" s="113">
        <v>2500</v>
      </c>
      <c r="H15" s="68"/>
      <c r="I15" s="68" t="s">
        <v>156</v>
      </c>
      <c r="J15" s="68" t="s">
        <v>302</v>
      </c>
    </row>
    <row r="16" spans="1:10">
      <c r="A16" s="1"/>
      <c r="B16" s="68"/>
      <c r="C16" s="68"/>
      <c r="D16" s="1"/>
      <c r="E16" s="114"/>
      <c r="F16" s="114"/>
      <c r="G16" s="114"/>
      <c r="H16" s="1"/>
      <c r="I16" s="68"/>
      <c r="J16" s="68"/>
    </row>
    <row r="17" spans="1:10">
      <c r="A17" s="124" t="s">
        <v>162</v>
      </c>
      <c r="B17" s="125" t="s">
        <v>163</v>
      </c>
      <c r="C17" s="125"/>
      <c r="D17" s="124"/>
      <c r="E17" s="126">
        <v>0</v>
      </c>
      <c r="F17" s="126"/>
      <c r="G17" s="126">
        <v>500</v>
      </c>
      <c r="H17" s="124"/>
      <c r="I17" s="125"/>
      <c r="J17" s="125" t="s">
        <v>307</v>
      </c>
    </row>
    <row r="18" spans="1:10">
      <c r="A18" s="1"/>
      <c r="B18" s="68"/>
      <c r="C18" s="68"/>
      <c r="D18" s="1"/>
      <c r="E18" s="114"/>
      <c r="F18" s="114"/>
      <c r="G18" s="114"/>
      <c r="H18" s="1"/>
      <c r="I18" s="68"/>
      <c r="J18" s="68"/>
    </row>
    <row r="19" spans="1:10" ht="42">
      <c r="A19" s="1" t="s">
        <v>164</v>
      </c>
      <c r="B19" s="68" t="s">
        <v>165</v>
      </c>
      <c r="C19" s="68"/>
      <c r="D19" s="1"/>
      <c r="E19" s="114">
        <v>500</v>
      </c>
      <c r="F19" s="114">
        <v>56.55</v>
      </c>
      <c r="G19" s="114">
        <v>500</v>
      </c>
      <c r="H19" s="1"/>
      <c r="I19" s="68" t="s">
        <v>157</v>
      </c>
      <c r="J19" s="68" t="s">
        <v>303</v>
      </c>
    </row>
    <row r="20" spans="1:10">
      <c r="A20" s="1"/>
      <c r="B20" s="68"/>
      <c r="C20" s="68"/>
      <c r="D20" s="1"/>
      <c r="E20" s="114"/>
      <c r="F20" s="114"/>
      <c r="G20" s="114"/>
      <c r="H20" s="1"/>
      <c r="I20" s="68"/>
      <c r="J20" s="68"/>
    </row>
    <row r="21" spans="1:10" ht="28">
      <c r="A21" s="31"/>
      <c r="B21" s="69" t="s">
        <v>167</v>
      </c>
      <c r="C21" s="69"/>
      <c r="D21" s="31"/>
      <c r="E21" s="115">
        <v>4000</v>
      </c>
      <c r="F21" s="115"/>
      <c r="G21" s="115">
        <v>4000</v>
      </c>
      <c r="H21" s="31"/>
      <c r="I21" s="69" t="s">
        <v>317</v>
      </c>
      <c r="J21" s="69" t="s">
        <v>307</v>
      </c>
    </row>
    <row r="22" spans="1:10">
      <c r="A22" s="31"/>
      <c r="B22" s="31"/>
      <c r="C22" s="69"/>
      <c r="D22" s="31"/>
      <c r="E22" s="115"/>
      <c r="F22" s="115"/>
      <c r="G22" s="115"/>
      <c r="H22" s="31"/>
      <c r="I22" s="31"/>
      <c r="J22" s="68"/>
    </row>
    <row r="23" spans="1:10">
      <c r="A23" s="1" t="s">
        <v>272</v>
      </c>
      <c r="B23" s="68" t="s">
        <v>273</v>
      </c>
      <c r="C23" s="68"/>
      <c r="D23" s="1"/>
      <c r="E23" s="114">
        <v>500</v>
      </c>
      <c r="F23" s="114">
        <v>0</v>
      </c>
      <c r="G23" s="114">
        <v>500</v>
      </c>
      <c r="H23" s="1"/>
      <c r="I23" s="68"/>
      <c r="J23" s="68" t="s">
        <v>305</v>
      </c>
    </row>
    <row r="24" spans="1:10">
      <c r="A24" s="1"/>
      <c r="B24" s="68"/>
      <c r="C24" s="68"/>
      <c r="D24" s="1"/>
      <c r="E24" s="114"/>
      <c r="F24" s="114"/>
      <c r="G24" s="114"/>
      <c r="H24" s="1"/>
      <c r="I24" s="68"/>
      <c r="J24" s="68"/>
    </row>
    <row r="25" spans="1:10">
      <c r="A25" s="1"/>
      <c r="B25" s="68"/>
      <c r="C25" s="68"/>
      <c r="D25" s="1"/>
      <c r="E25" s="114"/>
      <c r="F25" s="114"/>
      <c r="G25" s="114"/>
      <c r="H25" s="1"/>
      <c r="I25" s="68"/>
      <c r="J25" s="68"/>
    </row>
    <row r="26" spans="1:10">
      <c r="A26" s="121" t="s">
        <v>168</v>
      </c>
      <c r="B26" s="122" t="s">
        <v>230</v>
      </c>
      <c r="C26" s="122" t="s">
        <v>169</v>
      </c>
      <c r="D26" s="121"/>
      <c r="E26" s="123">
        <v>0</v>
      </c>
      <c r="F26" s="123"/>
      <c r="G26" s="123">
        <v>0</v>
      </c>
      <c r="H26" s="121"/>
      <c r="I26" s="122" t="s">
        <v>312</v>
      </c>
      <c r="J26" s="122" t="s">
        <v>306</v>
      </c>
    </row>
    <row r="27" spans="1:10">
      <c r="A27" s="1"/>
      <c r="B27" s="68"/>
      <c r="C27" s="68"/>
      <c r="D27" s="1"/>
      <c r="E27" s="114"/>
      <c r="F27" s="114"/>
      <c r="G27" s="114"/>
      <c r="H27" s="1"/>
      <c r="I27" s="68"/>
      <c r="J27" s="68"/>
    </row>
    <row r="28" spans="1:10">
      <c r="A28" s="1"/>
      <c r="B28" s="68"/>
      <c r="C28" s="68"/>
      <c r="D28" s="1"/>
      <c r="E28" s="114"/>
      <c r="F28" s="114"/>
      <c r="G28" s="114"/>
      <c r="H28" s="1"/>
      <c r="I28" s="68"/>
      <c r="J28" s="68"/>
    </row>
    <row r="29" spans="1:10" ht="28">
      <c r="A29" s="1" t="s">
        <v>170</v>
      </c>
      <c r="B29" s="68" t="s">
        <v>171</v>
      </c>
      <c r="C29" s="68" t="s">
        <v>172</v>
      </c>
      <c r="D29" s="1"/>
      <c r="E29" s="114">
        <v>8500</v>
      </c>
      <c r="F29" s="114">
        <v>9968.41</v>
      </c>
      <c r="G29" s="114">
        <v>8500</v>
      </c>
      <c r="H29" s="1"/>
      <c r="I29" s="68" t="s">
        <v>320</v>
      </c>
      <c r="J29" s="68" t="s">
        <v>308</v>
      </c>
    </row>
    <row r="30" spans="1:10">
      <c r="A30" s="1"/>
      <c r="B30" s="68"/>
      <c r="C30" s="68"/>
      <c r="D30" s="1"/>
      <c r="E30" s="114"/>
      <c r="F30" s="114"/>
      <c r="G30" s="114"/>
      <c r="H30" s="1"/>
      <c r="I30" s="68"/>
      <c r="J30" s="68"/>
    </row>
    <row r="31" spans="1:10">
      <c r="A31" s="1"/>
      <c r="B31" s="68"/>
      <c r="C31" s="68"/>
      <c r="D31" s="1"/>
      <c r="E31" s="114"/>
      <c r="F31" s="114"/>
      <c r="G31" s="114"/>
      <c r="H31" s="1"/>
      <c r="I31" s="68"/>
      <c r="J31" s="68"/>
    </row>
    <row r="32" spans="1:10">
      <c r="A32" s="1" t="s">
        <v>173</v>
      </c>
      <c r="B32" s="68" t="s">
        <v>174</v>
      </c>
      <c r="C32" s="68"/>
      <c r="D32" s="1"/>
      <c r="E32" s="114">
        <v>400</v>
      </c>
      <c r="F32" s="114">
        <v>39.18</v>
      </c>
      <c r="G32" s="114">
        <v>400</v>
      </c>
      <c r="H32" s="1"/>
      <c r="I32" s="68" t="s">
        <v>275</v>
      </c>
      <c r="J32" s="68" t="s">
        <v>305</v>
      </c>
    </row>
    <row r="33" spans="1:10">
      <c r="A33" s="1"/>
      <c r="B33" s="68"/>
      <c r="C33" s="68"/>
      <c r="D33" s="1"/>
      <c r="E33" s="114"/>
      <c r="F33" s="114"/>
      <c r="G33" s="114"/>
      <c r="H33" s="1"/>
      <c r="I33" s="68"/>
      <c r="J33" s="68"/>
    </row>
    <row r="34" spans="1:10">
      <c r="A34" s="1"/>
      <c r="B34" s="68"/>
      <c r="C34" s="68"/>
      <c r="D34" s="1"/>
      <c r="E34" s="114"/>
      <c r="F34" s="114"/>
      <c r="G34" s="114"/>
      <c r="H34" s="1"/>
      <c r="I34" s="68"/>
      <c r="J34" s="68"/>
    </row>
    <row r="35" spans="1:10">
      <c r="A35" s="124" t="s">
        <v>177</v>
      </c>
      <c r="B35" s="125" t="s">
        <v>178</v>
      </c>
      <c r="C35" s="125" t="s">
        <v>276</v>
      </c>
      <c r="D35" s="124"/>
      <c r="E35" s="126">
        <v>598.83000000000004</v>
      </c>
      <c r="F35" s="126"/>
      <c r="G35" s="126"/>
      <c r="H35" s="124"/>
      <c r="I35" s="125" t="s">
        <v>312</v>
      </c>
      <c r="J35" s="125" t="s">
        <v>304</v>
      </c>
    </row>
    <row r="36" spans="1:10">
      <c r="A36" s="1"/>
      <c r="B36" s="68"/>
      <c r="C36" s="68"/>
      <c r="D36" s="1"/>
      <c r="E36" s="114"/>
      <c r="F36" s="114"/>
      <c r="G36" s="114"/>
      <c r="H36" s="1"/>
      <c r="I36" s="68"/>
      <c r="J36" s="68"/>
    </row>
    <row r="37" spans="1:10" ht="28">
      <c r="A37" s="1" t="s">
        <v>179</v>
      </c>
      <c r="B37" s="68" t="s">
        <v>180</v>
      </c>
      <c r="C37" s="68" t="s">
        <v>187</v>
      </c>
      <c r="D37" s="1"/>
      <c r="E37" s="114">
        <v>8500</v>
      </c>
      <c r="F37" s="114">
        <v>9970.4</v>
      </c>
      <c r="G37" s="114">
        <v>10000</v>
      </c>
      <c r="H37" s="1"/>
      <c r="I37" s="68" t="s">
        <v>277</v>
      </c>
      <c r="J37" s="68" t="s">
        <v>308</v>
      </c>
    </row>
    <row r="38" spans="1:10">
      <c r="A38" s="1"/>
      <c r="B38" s="68"/>
      <c r="C38" s="68"/>
      <c r="D38" s="1"/>
      <c r="E38" s="114"/>
      <c r="F38" s="114"/>
      <c r="G38" s="114"/>
      <c r="H38" s="1"/>
      <c r="I38" s="68"/>
      <c r="J38" s="68"/>
    </row>
    <row r="39" spans="1:10" ht="56">
      <c r="A39" s="1" t="s">
        <v>181</v>
      </c>
      <c r="B39" s="68" t="s">
        <v>182</v>
      </c>
      <c r="C39" s="68"/>
      <c r="D39" s="1"/>
      <c r="E39" s="115">
        <v>25000</v>
      </c>
      <c r="F39" s="115">
        <v>2913.25</v>
      </c>
      <c r="G39" s="115">
        <v>30000</v>
      </c>
      <c r="H39" s="1"/>
      <c r="I39" s="68" t="s">
        <v>231</v>
      </c>
      <c r="J39" s="68" t="s">
        <v>309</v>
      </c>
    </row>
    <row r="40" spans="1:10">
      <c r="A40" s="1"/>
      <c r="B40" s="68"/>
      <c r="C40" s="68"/>
      <c r="D40" s="1"/>
      <c r="E40" s="114"/>
      <c r="F40" s="114"/>
      <c r="G40" s="114"/>
      <c r="H40" s="1"/>
      <c r="I40" s="68"/>
      <c r="J40" s="68"/>
    </row>
    <row r="41" spans="1:10" ht="28">
      <c r="A41" s="1" t="s">
        <v>185</v>
      </c>
      <c r="B41" s="68" t="s">
        <v>186</v>
      </c>
      <c r="C41" s="68"/>
      <c r="D41" s="1"/>
      <c r="E41" s="114">
        <v>2000</v>
      </c>
      <c r="F41" s="114">
        <v>2682.18</v>
      </c>
      <c r="G41" s="114">
        <v>2500</v>
      </c>
      <c r="H41" s="1"/>
      <c r="I41" s="68" t="s">
        <v>278</v>
      </c>
      <c r="J41" s="68" t="s">
        <v>306</v>
      </c>
    </row>
    <row r="42" spans="1:10">
      <c r="A42" s="1"/>
      <c r="B42" s="68"/>
      <c r="C42" s="68"/>
      <c r="D42" s="1"/>
      <c r="E42" s="114"/>
      <c r="F42" s="114"/>
      <c r="G42" s="114"/>
      <c r="H42" s="1"/>
      <c r="I42" s="68"/>
      <c r="J42" s="68"/>
    </row>
    <row r="43" spans="1:10" ht="28">
      <c r="A43" s="1" t="s">
        <v>310</v>
      </c>
      <c r="B43" s="68" t="s">
        <v>318</v>
      </c>
      <c r="C43" s="68"/>
      <c r="D43" s="1"/>
      <c r="E43" s="114">
        <v>0</v>
      </c>
      <c r="F43" s="114">
        <v>2987.34</v>
      </c>
      <c r="G43" s="114">
        <v>2500</v>
      </c>
      <c r="H43" s="1"/>
      <c r="I43" s="68" t="s">
        <v>319</v>
      </c>
      <c r="J43" s="68" t="s">
        <v>307</v>
      </c>
    </row>
    <row r="44" spans="1:10">
      <c r="A44" s="1" t="s">
        <v>313</v>
      </c>
      <c r="B44" s="68" t="s">
        <v>314</v>
      </c>
      <c r="C44" s="68"/>
      <c r="D44" s="1"/>
      <c r="E44" s="114">
        <v>0</v>
      </c>
      <c r="F44" s="114">
        <v>18.02</v>
      </c>
      <c r="G44" s="114">
        <v>100</v>
      </c>
      <c r="H44" s="1"/>
      <c r="I44" s="68"/>
      <c r="J44" s="68"/>
    </row>
    <row r="45" spans="1:10" ht="42">
      <c r="A45" s="1"/>
      <c r="B45" s="68" t="s">
        <v>216</v>
      </c>
      <c r="C45" s="68"/>
      <c r="D45" s="1"/>
      <c r="E45" s="114">
        <v>10000</v>
      </c>
      <c r="F45" s="114"/>
      <c r="G45" s="114">
        <v>10000</v>
      </c>
      <c r="H45" s="1"/>
      <c r="I45" s="68" t="s">
        <v>311</v>
      </c>
      <c r="J45" s="68" t="s">
        <v>307</v>
      </c>
    </row>
    <row r="46" spans="1:10">
      <c r="A46" s="1"/>
      <c r="B46" s="71" t="s">
        <v>324</v>
      </c>
      <c r="C46" s="68"/>
      <c r="D46" s="1"/>
      <c r="E46" s="1"/>
      <c r="F46" s="1"/>
      <c r="G46" s="1"/>
      <c r="H46" s="1"/>
      <c r="I46" s="71" t="s">
        <v>202</v>
      </c>
      <c r="J46" s="68"/>
    </row>
    <row r="47" spans="1:10" s="61" customFormat="1" ht="43">
      <c r="A47" s="109"/>
      <c r="B47" s="110" t="s">
        <v>59</v>
      </c>
      <c r="C47" s="111"/>
      <c r="D47" s="109"/>
      <c r="E47" s="112">
        <f>SUM(E15:E46)</f>
        <v>62498.83</v>
      </c>
      <c r="F47" s="112">
        <f t="shared" ref="F47" si="0">SUM(F15:F46)</f>
        <v>29046.04</v>
      </c>
      <c r="G47" s="112">
        <f>SUM(G15:G46)</f>
        <v>72000</v>
      </c>
      <c r="H47" s="109"/>
      <c r="I47" s="141" t="s">
        <v>325</v>
      </c>
      <c r="J47" s="68"/>
    </row>
    <row r="48" spans="1:10">
      <c r="A48" s="1"/>
      <c r="B48" s="68"/>
      <c r="C48" s="68"/>
      <c r="D48" s="1"/>
      <c r="E48" s="1"/>
      <c r="F48" s="1"/>
      <c r="G48" s="1"/>
      <c r="H48" s="1"/>
      <c r="I48" s="68"/>
    </row>
    <row r="49" spans="1:9" ht="42">
      <c r="A49" s="1"/>
      <c r="B49" s="71" t="s">
        <v>191</v>
      </c>
      <c r="C49" s="68"/>
      <c r="D49" s="1"/>
      <c r="E49" s="1"/>
      <c r="F49" s="1"/>
      <c r="G49" s="1"/>
      <c r="H49" s="1"/>
      <c r="I49" s="68"/>
    </row>
    <row r="51" spans="1:9" ht="28">
      <c r="B51" s="63" t="s">
        <v>323</v>
      </c>
      <c r="C51" s="63" t="s">
        <v>197</v>
      </c>
    </row>
    <row r="52" spans="1:9">
      <c r="B52" s="116">
        <f>(G47)/C52</f>
        <v>923.07692307692309</v>
      </c>
      <c r="C52" s="81">
        <v>78</v>
      </c>
    </row>
  </sheetData>
  <phoneticPr fontId="16" type="noConversion"/>
  <pageMargins left="0.75000000000000011" right="0.75000000000000011" top="1" bottom="1" header="0.5" footer="0.5"/>
  <headerFooter>
    <oddFooter>&amp;L&amp;"Calibri,Regular"&amp;K000000&amp;F&amp;C&amp;"Calibri,Regular"&amp;K000000Page &amp;P&amp;R&amp;"Calibri,Regular"&amp;K000000&amp;A</oddFooter>
  </headerFooter>
  <extLst>
    <ext xmlns:mx="http://schemas.microsoft.com/office/mac/excel/2008/main" uri="{64002731-A6B0-56B0-2670-7721B7C09600}">
      <mx:PLV Mode="0" OnePage="0" WScale="10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J38"/>
  <sheetViews>
    <sheetView tabSelected="1" topLeftCell="A7" workbookViewId="0">
      <selection activeCell="I14" sqref="I14"/>
    </sheetView>
  </sheetViews>
  <sheetFormatPr baseColWidth="10" defaultRowHeight="14" x14ac:dyDescent="0"/>
  <cols>
    <col min="2" max="2" width="20" style="63" customWidth="1"/>
    <col min="3" max="3" width="19.1640625" style="63" customWidth="1"/>
    <col min="4" max="4" width="3.6640625" customWidth="1"/>
    <col min="5" max="5" width="20.1640625" customWidth="1"/>
    <col min="6" max="6" width="14.83203125" customWidth="1"/>
    <col min="7" max="7" width="16.5" customWidth="1"/>
    <col min="8" max="8" width="15.5" customWidth="1"/>
    <col min="9" max="9" width="21.83203125" style="63" customWidth="1"/>
    <col min="10" max="10" width="17.33203125" customWidth="1"/>
  </cols>
  <sheetData>
    <row r="1" spans="1:10" ht="23">
      <c r="A1" s="75" t="s">
        <v>293</v>
      </c>
    </row>
    <row r="3" spans="1:10" ht="18">
      <c r="A3" s="74" t="s">
        <v>205</v>
      </c>
    </row>
    <row r="4" spans="1:10" ht="18">
      <c r="A4" s="78" t="s">
        <v>158</v>
      </c>
      <c r="B4" s="78" t="s">
        <v>151</v>
      </c>
      <c r="C4" s="78" t="s">
        <v>159</v>
      </c>
    </row>
    <row r="5" spans="1:10">
      <c r="A5" s="1" t="s">
        <v>211</v>
      </c>
      <c r="B5" s="80" t="s">
        <v>210</v>
      </c>
      <c r="C5" s="80">
        <v>39000</v>
      </c>
    </row>
    <row r="6" spans="1:10" ht="23">
      <c r="A6" s="82"/>
      <c r="B6" s="83" t="s">
        <v>59</v>
      </c>
      <c r="C6" s="71">
        <f>SUM(C5)</f>
        <v>39000</v>
      </c>
      <c r="E6">
        <f>C6/78</f>
        <v>500</v>
      </c>
    </row>
    <row r="8" spans="1:10" ht="18">
      <c r="A8" s="74" t="s">
        <v>206</v>
      </c>
    </row>
    <row r="9" spans="1:10">
      <c r="A9" s="79"/>
      <c r="B9" s="77"/>
    </row>
    <row r="10" spans="1:10" ht="72">
      <c r="A10" s="67" t="s">
        <v>158</v>
      </c>
      <c r="B10" s="67" t="s">
        <v>159</v>
      </c>
      <c r="C10" s="67" t="s">
        <v>151</v>
      </c>
      <c r="D10" s="67"/>
      <c r="E10" s="67" t="s">
        <v>194</v>
      </c>
      <c r="F10" s="67" t="s">
        <v>152</v>
      </c>
      <c r="G10" s="67" t="s">
        <v>297</v>
      </c>
      <c r="H10" s="67" t="s">
        <v>328</v>
      </c>
      <c r="I10" s="67" t="s">
        <v>183</v>
      </c>
      <c r="J10" s="67" t="s">
        <v>301</v>
      </c>
    </row>
    <row r="11" spans="1:10">
      <c r="A11" s="1"/>
      <c r="B11" s="68"/>
      <c r="C11" s="68"/>
      <c r="D11" s="1"/>
      <c r="E11" s="1"/>
      <c r="F11" s="1"/>
      <c r="G11" s="1"/>
      <c r="H11" s="1"/>
      <c r="I11" s="68"/>
      <c r="J11" s="69"/>
    </row>
    <row r="12" spans="1:10" s="65" customFormat="1" ht="28">
      <c r="A12" s="31" t="s">
        <v>249</v>
      </c>
      <c r="B12" s="69" t="s">
        <v>218</v>
      </c>
      <c r="C12" s="69" t="s">
        <v>203</v>
      </c>
      <c r="D12" s="31"/>
      <c r="E12" s="31">
        <v>500</v>
      </c>
      <c r="F12" s="31">
        <v>0</v>
      </c>
      <c r="G12" s="31">
        <v>500</v>
      </c>
      <c r="H12" s="31">
        <v>500</v>
      </c>
      <c r="I12" s="69" t="s">
        <v>228</v>
      </c>
      <c r="J12" s="69" t="s">
        <v>303</v>
      </c>
    </row>
    <row r="13" spans="1:10" s="65" customFormat="1">
      <c r="A13" s="31"/>
      <c r="B13" s="69"/>
      <c r="C13" s="69"/>
      <c r="D13" s="31"/>
      <c r="E13" s="31"/>
      <c r="F13" s="31"/>
      <c r="G13" s="31"/>
      <c r="H13" s="31"/>
      <c r="I13" s="69"/>
      <c r="J13" s="69"/>
    </row>
    <row r="14" spans="1:10" s="65" customFormat="1" ht="28">
      <c r="A14" s="31" t="s">
        <v>269</v>
      </c>
      <c r="B14" s="69" t="s">
        <v>176</v>
      </c>
      <c r="C14" s="69" t="s">
        <v>189</v>
      </c>
      <c r="D14" s="31"/>
      <c r="E14" s="72">
        <v>250000</v>
      </c>
      <c r="F14" s="72">
        <v>0</v>
      </c>
      <c r="G14" s="72">
        <v>30000</v>
      </c>
      <c r="H14" s="72">
        <v>219560.39</v>
      </c>
      <c r="I14" s="73" t="s">
        <v>329</v>
      </c>
      <c r="J14" s="69" t="s">
        <v>304</v>
      </c>
    </row>
    <row r="15" spans="1:10" s="65" customFormat="1" ht="42">
      <c r="A15" s="1" t="s">
        <v>270</v>
      </c>
      <c r="B15" s="68" t="s">
        <v>271</v>
      </c>
      <c r="C15" s="68" t="s">
        <v>279</v>
      </c>
      <c r="D15" s="31"/>
      <c r="E15" s="31">
        <v>5000</v>
      </c>
      <c r="F15" s="31">
        <v>0</v>
      </c>
      <c r="G15" s="31">
        <v>0</v>
      </c>
      <c r="H15" s="31">
        <v>5000</v>
      </c>
      <c r="I15" s="68" t="s">
        <v>280</v>
      </c>
      <c r="J15" s="69" t="s">
        <v>304</v>
      </c>
    </row>
    <row r="16" spans="1:10" s="65" customFormat="1" ht="28">
      <c r="A16" s="31" t="s">
        <v>268</v>
      </c>
      <c r="B16" s="69" t="s">
        <v>257</v>
      </c>
      <c r="C16" s="69" t="s">
        <v>236</v>
      </c>
      <c r="D16" s="31"/>
      <c r="E16" s="31">
        <v>20000</v>
      </c>
      <c r="F16" s="120">
        <v>14629.7</v>
      </c>
      <c r="G16" s="31">
        <v>0</v>
      </c>
      <c r="H16" s="31">
        <v>5370.3</v>
      </c>
      <c r="I16" s="69" t="s">
        <v>321</v>
      </c>
      <c r="J16" s="69" t="s">
        <v>304</v>
      </c>
    </row>
    <row r="17" spans="1:10" s="65" customFormat="1" ht="28">
      <c r="A17" s="31"/>
      <c r="B17" s="69" t="s">
        <v>298</v>
      </c>
      <c r="C17" s="69" t="s">
        <v>299</v>
      </c>
      <c r="D17" s="31"/>
      <c r="E17" s="31">
        <v>10000</v>
      </c>
      <c r="F17" s="31">
        <v>4444</v>
      </c>
      <c r="G17" s="31">
        <v>0</v>
      </c>
      <c r="H17" s="31">
        <v>5556</v>
      </c>
      <c r="I17" s="69" t="s">
        <v>322</v>
      </c>
      <c r="J17" s="69" t="s">
        <v>304</v>
      </c>
    </row>
    <row r="18" spans="1:10" s="65" customFormat="1" ht="28">
      <c r="A18" s="31" t="s">
        <v>267</v>
      </c>
      <c r="B18" s="69" t="s">
        <v>256</v>
      </c>
      <c r="C18" s="68" t="s">
        <v>258</v>
      </c>
      <c r="D18" s="31"/>
      <c r="E18" s="31">
        <v>10000</v>
      </c>
      <c r="F18" s="31">
        <v>6363.16</v>
      </c>
      <c r="G18" s="31">
        <v>2500</v>
      </c>
      <c r="H18" s="31">
        <v>3636.84</v>
      </c>
      <c r="I18" s="69" t="s">
        <v>316</v>
      </c>
      <c r="J18" s="69" t="s">
        <v>304</v>
      </c>
    </row>
    <row r="19" spans="1:10" s="65" customFormat="1">
      <c r="A19" s="31"/>
      <c r="B19" s="69"/>
      <c r="C19" s="69"/>
      <c r="D19" s="31"/>
      <c r="E19" s="72"/>
      <c r="F19" s="72"/>
      <c r="G19" s="72"/>
      <c r="H19" s="72"/>
      <c r="I19" s="69"/>
      <c r="J19" s="69"/>
    </row>
    <row r="20" spans="1:10" s="65" customFormat="1" ht="28">
      <c r="A20" s="31" t="s">
        <v>296</v>
      </c>
      <c r="B20" s="69" t="s">
        <v>219</v>
      </c>
      <c r="C20" s="69" t="s">
        <v>188</v>
      </c>
      <c r="D20" s="31"/>
      <c r="E20" s="31">
        <v>500</v>
      </c>
      <c r="F20" s="31">
        <v>0</v>
      </c>
      <c r="G20" s="31">
        <v>500</v>
      </c>
      <c r="H20" s="31">
        <v>500</v>
      </c>
      <c r="I20" s="69" t="s">
        <v>196</v>
      </c>
      <c r="J20" s="69" t="s">
        <v>305</v>
      </c>
    </row>
    <row r="21" spans="1:10" s="65" customFormat="1">
      <c r="A21" s="31"/>
      <c r="B21" s="69"/>
      <c r="C21" s="69"/>
      <c r="D21" s="31"/>
      <c r="E21" s="31"/>
      <c r="F21" s="31"/>
      <c r="G21" s="31"/>
      <c r="H21" s="31"/>
      <c r="I21" s="69"/>
      <c r="J21" s="69"/>
    </row>
    <row r="22" spans="1:10" s="65" customFormat="1">
      <c r="A22" s="31"/>
      <c r="B22" s="69"/>
      <c r="C22" s="69"/>
      <c r="D22" s="31"/>
      <c r="E22" s="31"/>
      <c r="F22" s="31"/>
      <c r="G22" s="31"/>
      <c r="H22" s="31"/>
      <c r="I22" s="69"/>
      <c r="J22" s="69"/>
    </row>
    <row r="23" spans="1:10" s="65" customFormat="1">
      <c r="A23" s="31" t="s">
        <v>175</v>
      </c>
      <c r="B23" s="69" t="s">
        <v>266</v>
      </c>
      <c r="C23" s="68" t="s">
        <v>259</v>
      </c>
      <c r="D23" s="31"/>
      <c r="E23" s="114">
        <v>29200</v>
      </c>
      <c r="F23" s="114">
        <v>26354.03</v>
      </c>
      <c r="G23" s="114">
        <v>0</v>
      </c>
      <c r="H23" s="114">
        <v>3345.97</v>
      </c>
      <c r="I23" s="69" t="s">
        <v>315</v>
      </c>
      <c r="J23" s="69" t="s">
        <v>303</v>
      </c>
    </row>
    <row r="24" spans="1:10" s="65" customFormat="1" ht="28">
      <c r="A24" s="31" t="s">
        <v>255</v>
      </c>
      <c r="B24" s="69" t="s">
        <v>227</v>
      </c>
      <c r="C24" s="69" t="s">
        <v>260</v>
      </c>
      <c r="D24" s="31"/>
      <c r="E24" s="31"/>
      <c r="F24" s="31">
        <v>0</v>
      </c>
      <c r="G24" s="31">
        <v>500</v>
      </c>
      <c r="H24" s="31">
        <v>0</v>
      </c>
      <c r="I24" s="69"/>
      <c r="J24" s="69" t="s">
        <v>303</v>
      </c>
    </row>
    <row r="25" spans="1:10" s="65" customFormat="1" ht="28">
      <c r="A25" s="31" t="s">
        <v>185</v>
      </c>
      <c r="B25" s="69" t="s">
        <v>220</v>
      </c>
      <c r="C25" s="69" t="s">
        <v>261</v>
      </c>
      <c r="D25" s="31"/>
      <c r="E25" s="31">
        <v>5000</v>
      </c>
      <c r="F25" s="31">
        <v>0</v>
      </c>
      <c r="G25" s="31">
        <v>5000</v>
      </c>
      <c r="H25" s="31">
        <v>5000</v>
      </c>
      <c r="I25" s="69" t="s">
        <v>196</v>
      </c>
      <c r="J25" s="69" t="s">
        <v>306</v>
      </c>
    </row>
    <row r="26" spans="1:10">
      <c r="A26" s="1"/>
      <c r="B26" s="68"/>
      <c r="C26" s="68"/>
      <c r="D26" s="1"/>
      <c r="E26" s="1"/>
      <c r="F26" s="1"/>
      <c r="G26" s="1"/>
      <c r="H26" s="1"/>
      <c r="I26" s="68"/>
      <c r="J26" s="69"/>
    </row>
    <row r="27" spans="1:10" ht="28">
      <c r="A27" s="1" t="s">
        <v>262</v>
      </c>
      <c r="B27" s="68" t="s">
        <v>264</v>
      </c>
      <c r="C27" s="68" t="s">
        <v>264</v>
      </c>
      <c r="D27" s="1"/>
      <c r="E27" s="1">
        <v>1000</v>
      </c>
      <c r="F27" s="1">
        <v>0</v>
      </c>
      <c r="G27" s="1">
        <v>1000</v>
      </c>
      <c r="H27" s="1">
        <v>1000</v>
      </c>
      <c r="I27" s="69" t="s">
        <v>196</v>
      </c>
      <c r="J27" s="69" t="s">
        <v>305</v>
      </c>
    </row>
    <row r="28" spans="1:10" ht="28">
      <c r="A28" s="1" t="s">
        <v>263</v>
      </c>
      <c r="B28" s="68" t="s">
        <v>221</v>
      </c>
      <c r="C28" s="68" t="s">
        <v>265</v>
      </c>
      <c r="D28" s="1"/>
      <c r="E28" s="1">
        <v>300</v>
      </c>
      <c r="F28" s="1">
        <v>0</v>
      </c>
      <c r="G28" s="1">
        <v>300</v>
      </c>
      <c r="H28" s="1">
        <v>300</v>
      </c>
      <c r="I28" s="69" t="s">
        <v>196</v>
      </c>
      <c r="J28" s="69" t="s">
        <v>305</v>
      </c>
    </row>
    <row r="29" spans="1:10">
      <c r="A29" s="1"/>
      <c r="B29" s="68"/>
      <c r="C29" s="68"/>
      <c r="D29" s="1"/>
      <c r="E29" s="1"/>
      <c r="F29" s="1"/>
      <c r="G29" s="1"/>
      <c r="H29" s="1"/>
      <c r="I29" s="68"/>
      <c r="J29" s="69"/>
    </row>
    <row r="30" spans="1:10">
      <c r="A30" s="1"/>
      <c r="B30" s="68"/>
      <c r="C30" s="68"/>
      <c r="D30" s="1"/>
      <c r="E30" s="1"/>
      <c r="F30" s="1"/>
      <c r="G30" s="1"/>
      <c r="H30" s="1"/>
      <c r="I30" s="68"/>
      <c r="J30" s="69"/>
    </row>
    <row r="31" spans="1:10" ht="43">
      <c r="A31" s="1"/>
      <c r="B31" s="67" t="s">
        <v>59</v>
      </c>
      <c r="C31" s="68"/>
      <c r="D31" s="1"/>
      <c r="E31" s="70">
        <f>SUM(E12:E30)</f>
        <v>331500</v>
      </c>
      <c r="F31" s="70">
        <f>SUM(F12:F30)</f>
        <v>51790.89</v>
      </c>
      <c r="G31" s="70">
        <f>SUM(G12:G30)</f>
        <v>40300</v>
      </c>
      <c r="H31" s="70">
        <f>SUM(H12:H30)</f>
        <v>249769.5</v>
      </c>
      <c r="I31" s="68" t="s">
        <v>226</v>
      </c>
      <c r="J31" s="69"/>
    </row>
    <row r="32" spans="1:10">
      <c r="A32" s="1"/>
      <c r="B32" s="68"/>
      <c r="C32" s="68"/>
      <c r="D32" s="1"/>
      <c r="E32" s="1"/>
      <c r="F32" s="1"/>
      <c r="G32" s="1"/>
      <c r="H32" s="1"/>
      <c r="I32" s="68"/>
      <c r="J32" s="69"/>
    </row>
    <row r="33" spans="1:10" ht="56">
      <c r="A33" s="1"/>
      <c r="B33" s="71" t="s">
        <v>326</v>
      </c>
      <c r="C33" s="68"/>
      <c r="D33" s="1"/>
      <c r="E33" s="1"/>
      <c r="F33" s="1"/>
      <c r="G33" s="1"/>
      <c r="H33" s="1"/>
      <c r="I33" s="68"/>
      <c r="J33" s="69"/>
    </row>
    <row r="35" spans="1:10" ht="28">
      <c r="B35" s="63" t="s">
        <v>198</v>
      </c>
      <c r="C35" s="63" t="s">
        <v>197</v>
      </c>
    </row>
    <row r="36" spans="1:10">
      <c r="B36" s="84">
        <f>G31/C36</f>
        <v>516.66666666666663</v>
      </c>
      <c r="C36" s="63">
        <v>78</v>
      </c>
      <c r="E36" t="s">
        <v>327</v>
      </c>
    </row>
    <row r="37" spans="1:10">
      <c r="B37" s="84"/>
    </row>
    <row r="38" spans="1:10">
      <c r="B38" s="84"/>
    </row>
  </sheetData>
  <phoneticPr fontId="16" type="noConversion"/>
  <pageMargins left="0.75000000000000011" right="0.75000000000000011" top="1" bottom="1" header="0.5" footer="0.5"/>
  <headerFooter>
    <oddFooter>&amp;L&amp;"Calibri,Regular"&amp;K000000&amp;F&amp;C&amp;"Calibri,Regular"&amp;K000000&amp;A&amp;R&amp;"Calibri,Regular"&amp;K000000Page &amp;P</oddFooter>
  </headerFooter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Summary Sheet</vt:lpstr>
      <vt:lpstr>Infra -Financial Forecasts</vt:lpstr>
      <vt:lpstr>Administrative Fund 20-21</vt:lpstr>
      <vt:lpstr>Infrastructure Fund 20-21</vt:lpstr>
      <vt:lpstr>Administrative Fund 21-22</vt:lpstr>
      <vt:lpstr>Infrastructure Fund 21-22</vt:lpstr>
    </vt:vector>
  </TitlesOfParts>
  <Company>DBCT Management Pty Ltd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cdarling</dc:creator>
  <cp:lastModifiedBy>Wayne Skinner</cp:lastModifiedBy>
  <cp:lastPrinted>2021-02-20T05:06:18Z</cp:lastPrinted>
  <dcterms:created xsi:type="dcterms:W3CDTF">2012-04-17T09:43:55Z</dcterms:created>
  <dcterms:modified xsi:type="dcterms:W3CDTF">2021-07-03T02:21:11Z</dcterms:modified>
</cp:coreProperties>
</file>